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2019 balanse" sheetId="1" r:id="rId1"/>
    <sheet name="2019 resultat" sheetId="2" r:id="rId2"/>
    <sheet name="2019 noter" sheetId="3" r:id="rId3"/>
    <sheet name="2019 Budsjett" sheetId="4" r:id="rId4"/>
    <sheet name="2019 Lodo" sheetId="5" r:id="rId5"/>
    <sheet name="2018 balanse" sheetId="6" r:id="rId6"/>
    <sheet name="2018 resultat" sheetId="7" r:id="rId7"/>
    <sheet name="2018 noter" sheetId="8" r:id="rId8"/>
    <sheet name="2018 Budsjett" sheetId="9" r:id="rId9"/>
    <sheet name="2018 Lodo" sheetId="10" r:id="rId10"/>
    <sheet name="2017 balanse" sheetId="11" r:id="rId11"/>
    <sheet name="2017 resultat" sheetId="12" r:id="rId12"/>
    <sheet name="2017 Budsjett" sheetId="13" r:id="rId13"/>
    <sheet name="2017 Lodo" sheetId="14" r:id="rId14"/>
    <sheet name="2016 balanse" sheetId="15" r:id="rId15"/>
    <sheet name="2016 resultat" sheetId="16" r:id="rId16"/>
    <sheet name="2016 Budsjett" sheetId="17" r:id="rId17"/>
    <sheet name="2016 Lodo" sheetId="18" r:id="rId18"/>
    <sheet name="2015 balanse" sheetId="19" r:id="rId19"/>
    <sheet name="2015 resultat" sheetId="20" r:id="rId20"/>
    <sheet name="2015 Budsjett" sheetId="21" r:id="rId21"/>
    <sheet name="2015 Lodo" sheetId="22" r:id="rId22"/>
    <sheet name="2014 balanse" sheetId="23" r:id="rId23"/>
    <sheet name="2014 resultat" sheetId="24" r:id="rId24"/>
    <sheet name="2014 Budsjett" sheetId="25" r:id="rId25"/>
    <sheet name="2014 Lodo" sheetId="26" r:id="rId26"/>
    <sheet name="2013 balanse" sheetId="27" r:id="rId27"/>
    <sheet name="2013 resultat" sheetId="28" r:id="rId28"/>
    <sheet name="2013 budsjett" sheetId="29" r:id="rId29"/>
    <sheet name="2013 Lodo" sheetId="30" r:id="rId30"/>
    <sheet name="2012 balanse" sheetId="31" r:id="rId31"/>
    <sheet name="2012 resultat" sheetId="32" r:id="rId32"/>
    <sheet name="2012 budsjett" sheetId="33" r:id="rId33"/>
    <sheet name="2012 Lodo" sheetId="34" r:id="rId34"/>
    <sheet name="2011 balanse" sheetId="35" r:id="rId35"/>
    <sheet name="2011 resultat" sheetId="36" r:id="rId36"/>
    <sheet name="2011 budsjett" sheetId="37" r:id="rId37"/>
    <sheet name="2011 Lodo" sheetId="38" r:id="rId38"/>
    <sheet name="2010 balanse" sheetId="39" r:id="rId39"/>
    <sheet name="2010 resultat" sheetId="40" r:id="rId40"/>
    <sheet name="2010 budsjett" sheetId="41" r:id="rId41"/>
    <sheet name="2010 Lodo" sheetId="42" r:id="rId42"/>
    <sheet name="2009 balanse" sheetId="43" r:id="rId43"/>
    <sheet name="2009 resultat" sheetId="44" r:id="rId44"/>
    <sheet name="2009 budsjett" sheetId="45" r:id="rId45"/>
    <sheet name="2009 Lodo" sheetId="46" r:id="rId46"/>
    <sheet name="2008 balanse" sheetId="47" r:id="rId47"/>
    <sheet name="2007 balanse" sheetId="48" r:id="rId48"/>
    <sheet name="2006 balanse" sheetId="49" r:id="rId49"/>
    <sheet name="2008 resultat" sheetId="50" r:id="rId50"/>
    <sheet name="2007 resultat" sheetId="51" r:id="rId51"/>
    <sheet name="2006 resultat" sheetId="52" r:id="rId52"/>
  </sheets>
  <definedNames/>
  <calcPr fullCalcOnLoad="1"/>
</workbook>
</file>

<file path=xl/sharedStrings.xml><?xml version="1.0" encoding="utf-8"?>
<sst xmlns="http://schemas.openxmlformats.org/spreadsheetml/2006/main" count="3706" uniqueCount="709">
  <si>
    <t>NUUG, balanse for året 2018</t>
  </si>
  <si>
    <t>Eiendeler og Anleggsmidler</t>
  </si>
  <si>
    <t>Note</t>
  </si>
  <si>
    <t>Omløpsmidler</t>
  </si>
  <si>
    <t>Kundefordringer</t>
  </si>
  <si>
    <t>Bank drift og sparing (NOK)</t>
  </si>
  <si>
    <t>Bank utenlandsk valuta (USD)</t>
  </si>
  <si>
    <t>Bank særvilkår (skattetrekk)</t>
  </si>
  <si>
    <t>SUM OMLØPSMIDLER</t>
  </si>
  <si>
    <t>SUM EIENDELER</t>
  </si>
  <si>
    <t>GJELD OG EGENKAPITAL</t>
  </si>
  <si>
    <t>EGENKAPITAL</t>
  </si>
  <si>
    <t>Egenkapital 1. januar</t>
  </si>
  <si>
    <t>Årets resultat</t>
  </si>
  <si>
    <t>SUM EGENKAPITAL</t>
  </si>
  <si>
    <t>GJELD</t>
  </si>
  <si>
    <t>Leverandørgjeld</t>
  </si>
  <si>
    <t>Annen kortsiktig gjeld</t>
  </si>
  <si>
    <t>Medlemskontingent for kommende år</t>
  </si>
  <si>
    <t>Skattetrekk trukket</t>
  </si>
  <si>
    <t>SUM GJELD</t>
  </si>
  <si>
    <t>SUM GJELD OG EGENKAPITAL</t>
  </si>
  <si>
    <t>Oslo,xx.xx.2020</t>
  </si>
  <si>
    <t>Styret 2019-2020</t>
  </si>
  <si>
    <t>Martin Skatvedt Langsjøen</t>
  </si>
  <si>
    <t>Thomas Gramstad</t>
  </si>
  <si>
    <t>Leder</t>
  </si>
  <si>
    <t>Styremedlem/Nestleder</t>
  </si>
  <si>
    <t>Jon Petter Bjerke</t>
  </si>
  <si>
    <t>Johnny Arild Solbu</t>
  </si>
  <si>
    <t>Styremedlem</t>
  </si>
  <si>
    <t>Adrian Kjær Dalhaug</t>
  </si>
  <si>
    <t>NUUG, resultatregnskap for året 2019</t>
  </si>
  <si>
    <t>2019</t>
  </si>
  <si>
    <t>Avvik</t>
  </si>
  <si>
    <t>Endring</t>
  </si>
  <si>
    <t>2018</t>
  </si>
  <si>
    <t>regnskap</t>
  </si>
  <si>
    <t>fra budsjett</t>
  </si>
  <si>
    <t>budsjett</t>
  </si>
  <si>
    <t>Fra 2018</t>
  </si>
  <si>
    <t>Inntekter</t>
  </si>
  <si>
    <t>Medlemsinntekter</t>
  </si>
  <si>
    <t>Inntektsreduksjon</t>
  </si>
  <si>
    <t>8</t>
  </si>
  <si>
    <t>Prosjekt Mimesbrønn inntekt</t>
  </si>
  <si>
    <t>Prosjekt DNS-beslag donasjoner</t>
  </si>
  <si>
    <t>9</t>
  </si>
  <si>
    <t>Andre inntekter</t>
  </si>
  <si>
    <t>10</t>
  </si>
  <si>
    <t>SUM INNTEKTER</t>
  </si>
  <si>
    <t>Kostnader</t>
  </si>
  <si>
    <t>Usenix kontingent</t>
  </si>
  <si>
    <t>Kostnader årsmøte</t>
  </si>
  <si>
    <t>Kostnader medlemsmøter</t>
  </si>
  <si>
    <t>Kostnader videopptak</t>
  </si>
  <si>
    <t>Prosjekt Mimesbrønn</t>
  </si>
  <si>
    <t>Prosjekt DNS-beslag</t>
  </si>
  <si>
    <t>Prosjekt Fiksgatami</t>
  </si>
  <si>
    <t>Prosjekter (andre)</t>
  </si>
  <si>
    <t>Kostnader andre arrangementer</t>
  </si>
  <si>
    <t>Sekretariatskostnad</t>
  </si>
  <si>
    <t>12</t>
  </si>
  <si>
    <t xml:space="preserve">Lønn til ansatte </t>
  </si>
  <si>
    <t xml:space="preserve">Arbeidsgiveravgift </t>
  </si>
  <si>
    <t>Sekretariatskostnad arrangementer</t>
  </si>
  <si>
    <t>Regnskapsbistand</t>
  </si>
  <si>
    <t>13</t>
  </si>
  <si>
    <t>Revisjonskostnader</t>
  </si>
  <si>
    <t>14</t>
  </si>
  <si>
    <t>Markedsføring</t>
  </si>
  <si>
    <t>Styremøter/møteutgifter</t>
  </si>
  <si>
    <t>Gaver</t>
  </si>
  <si>
    <t>Web server/Domenavgift</t>
  </si>
  <si>
    <t>Leie lokale (lager og postboks)</t>
  </si>
  <si>
    <t>Porto/kopiering/rekvisita</t>
  </si>
  <si>
    <t>Partnerskap Teknologihuset</t>
  </si>
  <si>
    <t>Forsikringspremie</t>
  </si>
  <si>
    <t>Sum driftsutgifter</t>
  </si>
  <si>
    <t>DRIFTSRESULTAT</t>
  </si>
  <si>
    <t>FINANS OG FINANSKOSTNADER</t>
  </si>
  <si>
    <t>Finansinntekter</t>
  </si>
  <si>
    <t>Bankgebyr</t>
  </si>
  <si>
    <t>Agio (valutagevinst)</t>
  </si>
  <si>
    <t>Disagio (valutatap)</t>
  </si>
  <si>
    <t>Annen rentekostnad</t>
  </si>
  <si>
    <t>NETTO FINANSRESULTAT</t>
  </si>
  <si>
    <t>ORDINÆRT RESULTAT</t>
  </si>
  <si>
    <t>15</t>
  </si>
  <si>
    <t>NUUG, noter til regnskapet for året 2018</t>
  </si>
  <si>
    <t>Generelt</t>
  </si>
  <si>
    <t>Regnskapsprinsipper</t>
  </si>
  <si>
    <t xml:space="preserve">Årsregnskapet er satt opp i samsvar med regnskapsloven og god regnskapsskikk for små foretak. </t>
  </si>
  <si>
    <t xml:space="preserve">Driftsinntekter </t>
  </si>
  <si>
    <t>Tjenester inntektsføres etter hvert som tjenestene leveres/utføres.  Kontinegenter fakturert i året før er</t>
  </si>
  <si>
    <t>periodisert og tatt til inntekt i år. Tilsavende er kontingenter for kommende år periodisert og ført</t>
  </si>
  <si>
    <t>som kortsiktig gjeld.</t>
  </si>
  <si>
    <t>Salg av tjenester til fast honorar inntektsføres i samsvar med andel leverte timer over totalt estimerte</t>
  </si>
  <si>
    <t>timer for leveransen, etter at det er tatt hensyn til eventuelt forventet merarbeid og andre forventede</t>
  </si>
  <si>
    <t>merkostnader.</t>
  </si>
  <si>
    <t>Renteinntekter inntektsføres etter hvert som de opptjenes.</t>
  </si>
  <si>
    <t xml:space="preserve">Skatt </t>
  </si>
  <si>
    <t>Foreningen har ikke skatteplikt.</t>
  </si>
  <si>
    <t xml:space="preserve">Omløpsmidler/Kortsiktig gjeld </t>
  </si>
  <si>
    <t>Omløpsmidler og kortsiktig gjeld omfatter normalt poster som forfaller til betaling innen ett år etter</t>
  </si>
  <si>
    <t>balansedagen, samt poster som knytter seg til varekretsløpet. Omløpsmidler vurderes til laveste verdi av</t>
  </si>
  <si>
    <t>anskaffelseskost og antatt virkelig verdi.</t>
  </si>
  <si>
    <t>Fordringer</t>
  </si>
  <si>
    <t>Kundefordringer og andre fordringer oppføres til pålydende etter fradrag for avsetning til forventet tap.</t>
  </si>
  <si>
    <t>Avsetning til tap gjøres på grunnlag av en individuell vurdering av de enkelte fordringene og en</t>
  </si>
  <si>
    <t>tilleggsavsetning som skal dekke øvrige påregnelige tap.</t>
  </si>
  <si>
    <t>Valuta</t>
  </si>
  <si>
    <t>Pengeposter i utenlandsk valuta vurderes etter kursen ved regnskapsårets slutt.</t>
  </si>
  <si>
    <t>Ytelser/godtgjørelser til styret og revisor</t>
  </si>
  <si>
    <t>To styremedlemmer har mottatt godtgjørelse for utført sekretariatsarbeid i 2018. Forøvrig har ingen</t>
  </si>
  <si>
    <t>styremedlemmer mottatt godtgjørelse. Det er i 2018 kostnadsført kr 31 250 i ordinært revisjonshonorar</t>
  </si>
  <si>
    <t>og kr 0 vedrørende andre tjenester levert av revisor.</t>
  </si>
  <si>
    <t>Noter til enkeltposter i balansen</t>
  </si>
  <si>
    <t>Kundefordringene vil erfaringsmessig ikke kunne inndrives i sin helhet, men dette tallet gjelder kun kontingent for 2019 (Note 5) og påvirker ikke resultatet for 2018.</t>
  </si>
  <si>
    <t>2017: USD 24 922,23, verdsatt til kurs  8,2050 gir NOK 204 486,90 pr 31.12.2017</t>
  </si>
  <si>
    <t>2018: USD 27 227,23, verdsatt til kurs  8,6791 gir NOK 236 307,85 pr 31.12.2018</t>
  </si>
  <si>
    <t>Leverandørgjeld gjelder fakturaer mottatt i desember, betalt i januar.</t>
  </si>
  <si>
    <t>Gjelder medlemskontingent for 2019 som ble fakturert i oktober/november/desember 2018.</t>
  </si>
  <si>
    <t>Skattetrekk trukket i desember 2018, innbetalt til Kemneren i januar 2019.</t>
  </si>
  <si>
    <t>Noter til enkeltposter resultatregnskapet</t>
  </si>
  <si>
    <t>Posten gjelder ubetalte kontingentfakturaer. Beregningen i budsjettet gjelder medlemmer som</t>
  </si>
  <si>
    <t>kommer til i løpet av året og ikke betaler full kontingent.</t>
  </si>
  <si>
    <t>Donasjoner mottatt fra medlemmer og andre til dekning av advokatutgifter til å påklage Økokrims</t>
  </si>
  <si>
    <t>beslagleggelse av et domene.</t>
  </si>
  <si>
    <t>Inntekten i 2018 gjelder salg av videotjenester.</t>
  </si>
  <si>
    <t>Totale sekretariatskostnader utgjøres av postene «Sekretariatskostnad», «Lønn til ansatte»</t>
  </si>
  <si>
    <t>og «Arbeidsgiveravgift».</t>
  </si>
  <si>
    <t>Regnskapet føres av medlemmer av sekretariatgruppen</t>
  </si>
  <si>
    <t>Ordinær revisjon pluss revisor konsulent</t>
  </si>
  <si>
    <t>Styret foreslår at overskuddet tillegges egenkapitalen</t>
  </si>
  <si>
    <t>Prosjektet «DNS-beslag» for å påklage Økokrims beslagleggelse av domene ble for NUUGs del</t>
  </si>
  <si>
    <t>avsluttet i 2019. Prosjektet startet opp i 2016 og har mottatt donasjoner fra medlemmer og andre:</t>
  </si>
  <si>
    <t>År</t>
  </si>
  <si>
    <t>Donasjoner</t>
  </si>
  <si>
    <t>Utgifter</t>
  </si>
  <si>
    <t>Sum</t>
  </si>
  <si>
    <t>Netto utgift</t>
  </si>
  <si>
    <t>Budsjett NUUG 2018 – 2019</t>
  </si>
  <si>
    <t>Oppdatert</t>
  </si>
  <si>
    <t>Inntekter:</t>
  </si>
  <si>
    <t xml:space="preserve">Medlem PERSONLIG </t>
  </si>
  <si>
    <t xml:space="preserve">Medlem FIRMA </t>
  </si>
  <si>
    <t xml:space="preserve">Medlem FIRMA ekstra personer </t>
  </si>
  <si>
    <t xml:space="preserve">Medlem USENIX LISA </t>
  </si>
  <si>
    <t>Inntektsreduksjon (tap etc.)</t>
  </si>
  <si>
    <t>Prosjekt Fiksgatami inntekt</t>
  </si>
  <si>
    <t>Prosjekt OpenStreetMap inntekt</t>
  </si>
  <si>
    <t xml:space="preserve">Prosjekt Mimesbrønn inntekt </t>
  </si>
  <si>
    <t xml:space="preserve">Prosjekt DNS-beslag inntekt </t>
  </si>
  <si>
    <t>Sum inntekter:</t>
  </si>
  <si>
    <t>Utgifter:</t>
  </si>
  <si>
    <t>Dollarkurs</t>
  </si>
  <si>
    <t xml:space="preserve">USENIX medlem </t>
  </si>
  <si>
    <t xml:space="preserve">USENIX Student </t>
  </si>
  <si>
    <t xml:space="preserve">USENIX LISA medlem </t>
  </si>
  <si>
    <t xml:space="preserve">USENIX LISA Student </t>
  </si>
  <si>
    <t>Usenix (+ LISA) kontigent sum</t>
  </si>
  <si>
    <t>Regnskapsbistand:</t>
  </si>
  <si>
    <t>Revisor konsulent</t>
  </si>
  <si>
    <t xml:space="preserve">Kontorrekvisita </t>
  </si>
  <si>
    <t xml:space="preserve">Kopiering </t>
  </si>
  <si>
    <t>Kostnader video-opptak</t>
  </si>
  <si>
    <t xml:space="preserve">Prosjekt Fiksgatami utgift </t>
  </si>
  <si>
    <t xml:space="preserve">Prosjekt OpenStreetMap utgift </t>
  </si>
  <si>
    <t>Prosjekt Mimesbrønn utgift</t>
  </si>
  <si>
    <t xml:space="preserve">Prosjekt DNS-beslag utgift </t>
  </si>
  <si>
    <t>Prosjekter</t>
  </si>
  <si>
    <t>Porto</t>
  </si>
  <si>
    <t>Web server / Domeneavgift</t>
  </si>
  <si>
    <t>Kostnader andre arrangement</t>
  </si>
  <si>
    <t>Årsmøte</t>
  </si>
  <si>
    <t>Sum driftsutgifter:</t>
  </si>
  <si>
    <t>Driftsresultat:</t>
  </si>
  <si>
    <t>Finans-inntekt og -kostnad</t>
  </si>
  <si>
    <t>Renteinntekt</t>
  </si>
  <si>
    <t>Netto finansresultat:</t>
  </si>
  <si>
    <t>Ordinært resultat:</t>
  </si>
  <si>
    <t>NORWEGIAN UNIX USER GROUP - Jon Petter Bjerke (2020-02-22)</t>
  </si>
  <si>
    <t>hovedboksaldoliste: Fra periode 2019-01 til periode 2019-13. Resultat beregnet fra 2019-01</t>
  </si>
  <si>
    <t>Balanse</t>
  </si>
  <si>
    <t xml:space="preserve">2019-01 - 2019-13 </t>
  </si>
  <si>
    <t xml:space="preserve">2018-01 - 2018-13 </t>
  </si>
  <si>
    <t xml:space="preserve">Konto </t>
  </si>
  <si>
    <t xml:space="preserve">Navn </t>
  </si>
  <si>
    <t xml:space="preserve">Gammel saldo </t>
  </si>
  <si>
    <t xml:space="preserve">Perioden </t>
  </si>
  <si>
    <t xml:space="preserve">Ny saldo </t>
  </si>
  <si>
    <t xml:space="preserve">Fiksgatami inntekt </t>
  </si>
  <si>
    <t>Detaljer</t>
  </si>
  <si>
    <t xml:space="preserve">Fiksgatami utgift </t>
  </si>
  <si>
    <t xml:space="preserve">Prosjekt openstreetmap inntekt </t>
  </si>
  <si>
    <t xml:space="preserve">Prosjekt openstreetmap utgift </t>
  </si>
  <si>
    <t xml:space="preserve">Prosjekter </t>
  </si>
  <si>
    <t xml:space="preserve">Inventar </t>
  </si>
  <si>
    <t xml:space="preserve">Kundefordringer </t>
  </si>
  <si>
    <t xml:space="preserve">Andre kortsiktige fordringer </t>
  </si>
  <si>
    <t xml:space="preserve">Kontanter </t>
  </si>
  <si>
    <t xml:space="preserve">5010.05.92166 - DNB Drift </t>
  </si>
  <si>
    <t xml:space="preserve">7050.20.09921 - DNB Kontingent </t>
  </si>
  <si>
    <t xml:space="preserve">5005.66.93162 - DNB Høyrente </t>
  </si>
  <si>
    <t xml:space="preserve">7009.04.41640 - DNB USD, $ </t>
  </si>
  <si>
    <t xml:space="preserve">7009.04.41640 - DNB USD, $ kursdiff </t>
  </si>
  <si>
    <t xml:space="preserve">7077.05.27579 - DNB Skattetrekk </t>
  </si>
  <si>
    <t xml:space="preserve">Egenkapital 1/1 </t>
  </si>
  <si>
    <t xml:space="preserve">Årets resultat </t>
  </si>
  <si>
    <t xml:space="preserve">Leverandørgjeld </t>
  </si>
  <si>
    <t xml:space="preserve">Skattetrekk betalt </t>
  </si>
  <si>
    <t xml:space="preserve">Skattetrekk trukket </t>
  </si>
  <si>
    <t xml:space="preserve">Lønn mellomværende </t>
  </si>
  <si>
    <t xml:space="preserve">Uopptjent inntekt </t>
  </si>
  <si>
    <t xml:space="preserve">Annen kortsiktig gjeld </t>
  </si>
  <si>
    <t xml:space="preserve">Sum </t>
  </si>
  <si>
    <t>Resultat</t>
  </si>
  <si>
    <t xml:space="preserve">Videofilming inntekt </t>
  </si>
  <si>
    <t xml:space="preserve">Sommerfest medlemmer inntekt </t>
  </si>
  <si>
    <t xml:space="preserve">Rabatt og annen salgsinntektsreduksjon </t>
  </si>
  <si>
    <t xml:space="preserve">Annen driftsrelatert inntekt </t>
  </si>
  <si>
    <t xml:space="preserve">Prosjekt FiksGataMi inntekt </t>
  </si>
  <si>
    <t xml:space="preserve">Prosjekt OpenStreetMap inntekt </t>
  </si>
  <si>
    <t xml:space="preserve">Prosjekt inntekt </t>
  </si>
  <si>
    <t xml:space="preserve">Linux Magasinet </t>
  </si>
  <si>
    <t xml:space="preserve">Leie lokale </t>
  </si>
  <si>
    <t xml:space="preserve">Verktøy rekvisita </t>
  </si>
  <si>
    <t xml:space="preserve">Annen driftsmaterale </t>
  </si>
  <si>
    <t xml:space="preserve">Honorar andre </t>
  </si>
  <si>
    <t xml:space="preserve">Regnskap ordinær </t>
  </si>
  <si>
    <t xml:space="preserve">Revisjon ordinær </t>
  </si>
  <si>
    <t xml:space="preserve">Revisjon konsulent </t>
  </si>
  <si>
    <t xml:space="preserve">Medlemsregister </t>
  </si>
  <si>
    <t xml:space="preserve">Sekretariatstjenester </t>
  </si>
  <si>
    <t xml:space="preserve">Medlemsmøter </t>
  </si>
  <si>
    <t xml:space="preserve">Video opptak </t>
  </si>
  <si>
    <t xml:space="preserve">Prosjekt Mimesbrønn utgift </t>
  </si>
  <si>
    <t xml:space="preserve">Prosjekt utgift </t>
  </si>
  <si>
    <t xml:space="preserve">Porto </t>
  </si>
  <si>
    <t xml:space="preserve">Reisekostnad, ikke oppgavepliktig </t>
  </si>
  <si>
    <t xml:space="preserve">Salgskostnad </t>
  </si>
  <si>
    <t xml:space="preserve">Webserver, domene </t>
  </si>
  <si>
    <t xml:space="preserve">Reklamekostnad/Markedsføring </t>
  </si>
  <si>
    <t xml:space="preserve">Sommerfest medlemmer </t>
  </si>
  <si>
    <t xml:space="preserve">Andre arrangementer </t>
  </si>
  <si>
    <t xml:space="preserve">Partnerskap Teknologihuset </t>
  </si>
  <si>
    <t xml:space="preserve">Gave, fradragsberettiget </t>
  </si>
  <si>
    <t xml:space="preserve">Gave, ikke fradragsberettiget </t>
  </si>
  <si>
    <t xml:space="preserve">Forsikringspremie </t>
  </si>
  <si>
    <t xml:space="preserve">Styre- og bedriftsforsamlingsmøter </t>
  </si>
  <si>
    <t xml:space="preserve">Årsmøte </t>
  </si>
  <si>
    <t xml:space="preserve">Bankgebyr </t>
  </si>
  <si>
    <t xml:space="preserve">Annen renteinntekt </t>
  </si>
  <si>
    <t xml:space="preserve">Valutagevinst (agio) </t>
  </si>
  <si>
    <t xml:space="preserve">Annen rentekostnad </t>
  </si>
  <si>
    <t xml:space="preserve">Valutatap (disagio) </t>
  </si>
  <si>
    <t xml:space="preserve">Årsresultat </t>
  </si>
  <si>
    <t>Oslo, 06.05.2019</t>
  </si>
  <si>
    <t>Styret 2018-2019</t>
  </si>
  <si>
    <t>Martin Langsjøen</t>
  </si>
  <si>
    <t>Johnny Solbu</t>
  </si>
  <si>
    <t>NUUG, resultatregnskap for året 2018</t>
  </si>
  <si>
    <t>2017</t>
  </si>
  <si>
    <t>Fra 2017</t>
  </si>
  <si>
    <t>11</t>
  </si>
  <si>
    <t>Store prosjekter er skilt ut i regnskapet fra og med 2016.</t>
  </si>
  <si>
    <t>NORWEGIAN UNIX USER GROUP - Jon Petter Bjerke (2019-03-11)</t>
  </si>
  <si>
    <t>hovedboksaldoliste: Fra periode 2018-01 til periode 2018-13. Resultat beregnet fra 2018-01</t>
  </si>
  <si>
    <t xml:space="preserve">2017-01 - 2017-13 </t>
  </si>
  <si>
    <t>NUUG, balanse for året 2017</t>
  </si>
  <si>
    <t>Note 1: Kundefordringene vil erfaringsmessig ikke kunne inndrives i sin helhet, men dette tallet gjelder kun kontingent for 2018 (Note 5) og påvirker ikke resultatet for 2017.</t>
  </si>
  <si>
    <t>Note 2: 2016: USD 27 711,23, verdsatt til kurs  8,6200 gir NOK 238 870,80 pr 31.12.2016</t>
  </si>
  <si>
    <t xml:space="preserve">             2017: USD 24 922,23, verdsatt til kurs  8,2050 gir NOK 204 486,90 pr 31.12.2017</t>
  </si>
  <si>
    <t>Note 3: Leverandørgjeld gjelder fakturaer mottatt i desember, betalt i januar.</t>
  </si>
  <si>
    <t>Note 4: Gjelder avsetning for faktura mottatt i 2017 som gjelder arrangement i 2016.</t>
  </si>
  <si>
    <t>Note 5: Gjelder medlemskontingent for 2018 som ble fakturert i oktober/november/desember 2017.</t>
  </si>
  <si>
    <t>Note 6: Skattetrekk trukket i desember 2017, innbetalt til Kemneren i januar 2018.</t>
  </si>
  <si>
    <t>Oslo, _________ 2018</t>
  </si>
  <si>
    <t>Styret 2017-2018</t>
  </si>
  <si>
    <t>Hans-Petter Fjeld</t>
  </si>
  <si>
    <t>NUUG, resultatregnskap for året 2017</t>
  </si>
  <si>
    <t>2016</t>
  </si>
  <si>
    <t>fra 2016</t>
  </si>
  <si>
    <t>1</t>
  </si>
  <si>
    <t>2</t>
  </si>
  <si>
    <t>3</t>
  </si>
  <si>
    <t>4</t>
  </si>
  <si>
    <t>5</t>
  </si>
  <si>
    <t>6</t>
  </si>
  <si>
    <t>7</t>
  </si>
  <si>
    <t>Note 1: Posten i regnskapet gjelder ubetalte kontingentfakturaer. Beregningen i budsjettet gjelder medlemmer som</t>
  </si>
  <si>
    <t xml:space="preserve">             kommer til i løpet av året og ikke betaler full kontingent.</t>
  </si>
  <si>
    <t>Note 2: Inntekten i 2017 gjelder salg av videotjenester.</t>
  </si>
  <si>
    <t xml:space="preserve">Note 3: </t>
  </si>
  <si>
    <t>Note 4: Totale sekretariatskostnader utgjøres av postene «Sekretariatskostnad», «Lønn til ansatte» og «Arbeidsgiveravgift»</t>
  </si>
  <si>
    <t>Note 5: Regnskapet føres av medlemmer av sekretariatgruppen</t>
  </si>
  <si>
    <t>Note 6: Ordinær revisjon pluss revisor konsulent</t>
  </si>
  <si>
    <t>Note 7: Partneravtalen med Teknologihuset gjelder fra og med 2015.</t>
  </si>
  <si>
    <t>Note 8: To store prosjekter er skilt ut i regnskapet fra og med 2016.</t>
  </si>
  <si>
    <t>Note 9: Styret foreslår at underskuddet dekkes av egenkapitalen (tidligere års overskudd)</t>
  </si>
  <si>
    <t>Note 10: Refusjon av saksomkostninger fra Nkom (2016)</t>
  </si>
  <si>
    <t>Note 11: Donasjoner mottatt fra medlemmer og andre til dekning av advokatutgifter til å påklage Økokrims beslagleggelse av et domene</t>
  </si>
  <si>
    <t>Note 12: Ca 20 000 mindre både inntekt og utgift i 2017 pga bortfall av LISA SIG</t>
  </si>
  <si>
    <t>Budsjett NUUG 2017</t>
  </si>
  <si>
    <t>Usenix + Sage kontigent sum</t>
  </si>
  <si>
    <t>Forsikringspremia</t>
  </si>
  <si>
    <t>NORWEGIAN UNIX USER GROUP - Jon Petter Bjerke (2018-02-24)</t>
  </si>
  <si>
    <t>hovedboksaldoliste: Fra periode 2017-01 til periode 2017-13. Resultat beregnet fra 2017-01</t>
  </si>
  <si>
    <t xml:space="preserve">2016-01 - 2016-13 </t>
  </si>
  <si>
    <t>NUUG, balanse for året 2016</t>
  </si>
  <si>
    <t>Note 1: Kundefordringene vil erfaringsmessig ikke kunne inndrives i sin helhet, men dette tallet gjelder kun kontingent for 2017 (Note 5) og påvirker ikke resultatet for 2016.</t>
  </si>
  <si>
    <t>Note 2: 2015: USD 26 713,73, verdsatt til kurs  8,8090 gir NOK 235 321,25 pr 31.12.2015</t>
  </si>
  <si>
    <t xml:space="preserve">             2016: USD 27 711,23, verdsatt til kurs  8,6200 gir NOK 238 870,80 pr 31.12.2016</t>
  </si>
  <si>
    <t>Note 5: Gjelder medlemskontingent for 2017 som ble fakturert i oktober/november/desember 2016.</t>
  </si>
  <si>
    <t>Note 6: Skattetrekk trukket i desember 2016, innbetalt til Kemneren i januar 2017.</t>
  </si>
  <si>
    <t>Oslo, _________ 2017</t>
  </si>
  <si>
    <t>Styret 2016-2017</t>
  </si>
  <si>
    <t>Cato Auestad</t>
  </si>
  <si>
    <t>Marius Halden</t>
  </si>
  <si>
    <t>NUUG, resultatregnskap for året 2016</t>
  </si>
  <si>
    <t>2016 budsjett</t>
  </si>
  <si>
    <t>2015 budsjett</t>
  </si>
  <si>
    <t>«revidert»</t>
  </si>
  <si>
    <t>Usenix+LISA kontingent</t>
  </si>
  <si>
    <t>Note 2: Ingen andre inntekter i 2016.</t>
  </si>
  <si>
    <t>Note 3: Utgiften gjelder teknisk samling 9-10.04.2016</t>
  </si>
  <si>
    <t>Note 8: To store prosjekter er skilt ut i regnskapet for 2016.</t>
  </si>
  <si>
    <t>Note 10: Refusjon av saksomkostninger fra Nkom</t>
  </si>
  <si>
    <t>Budsjett NUUG 2016</t>
  </si>
  <si>
    <t>Budsjett</t>
  </si>
  <si>
    <t xml:space="preserve">Prosjekt popcorn-time inntekt </t>
  </si>
  <si>
    <t xml:space="preserve">Prosjekt popcorn-time utgift </t>
  </si>
  <si>
    <t xml:space="preserve">2015-01 - 2015-13 </t>
  </si>
  <si>
    <t xml:space="preserve">Sum reskontro </t>
  </si>
  <si>
    <t>NUUG, balanse for året 2015</t>
  </si>
  <si>
    <t>Note 1: Kundefordringene vil erfaringsmessig ikke kunne inndrives i sin helhet, men dette gjelder kun kontingent for 2016 (Note 5) og påvirker ikke resultatet for 2015.</t>
  </si>
  <si>
    <t>Note 2: 2014: USD 30 009,98, verdsatt til kurs  7,4332 gir NOK 223 070,18 pr 31.12.2014</t>
  </si>
  <si>
    <t xml:space="preserve">             2015: USD 26 713,73, verdsatt til kurs  8,8090 gir NOK 235 321,25 pr 31.12.2015</t>
  </si>
  <si>
    <t>Note 4: Gjelder avsetning for revisjon 2013/14.</t>
  </si>
  <si>
    <t>Note 5: Gjelder medlemskontingent for 2016 som ble fakturert i november/desember 2015.</t>
  </si>
  <si>
    <t>Oslo, _________ 2016</t>
  </si>
  <si>
    <t>Styret 2015-2016</t>
  </si>
  <si>
    <t>Estephan Zouain</t>
  </si>
  <si>
    <t>NUUG, resultatregnskap for året 2015</t>
  </si>
  <si>
    <t>2014 budsjett</t>
  </si>
  <si>
    <t>Kostnader medlemsmøte</t>
  </si>
  <si>
    <t>Prosjekt Fiksgatami (6865)</t>
  </si>
  <si>
    <t>Økonomisk støtte til OSDC 2015</t>
  </si>
  <si>
    <t>Note 2: Inntekten i 2014 gjelder tilbakeføring av balanseført støtte fra 2011.</t>
  </si>
  <si>
    <t>Note 3: Gjelder i 2015 støtte til OSDC 2015 på 50 000, samt andre mindre arrangementer</t>
  </si>
  <si>
    <t>Note 4: Gjelder bruk av Sendregning og administrativ/regnskap sekretær Thomas Gramstad, Hilden Consulting</t>
  </si>
  <si>
    <t xml:space="preserve">             (Anders Einar Hilden) og Betulatech KG (Jon Petter Bjerke)</t>
  </si>
  <si>
    <t>Note 6: Posten inkluderer i 2015 avsetning på 15 437,50 for revisjon 2013/14 utført i 2015.</t>
  </si>
  <si>
    <t>Note 8: Inkluderer prosjektene OpenStreetMap og Mimesbrønn</t>
  </si>
  <si>
    <t>Budsjettforslag NUUG 2015 – 2016</t>
  </si>
  <si>
    <t>Medlemsinntekter:</t>
  </si>
  <si>
    <t>Utvikling medlemsinntekter (til info):</t>
  </si>
  <si>
    <t>Inntektsreduksjon:</t>
  </si>
  <si>
    <t>Andre inntekter:</t>
  </si>
  <si>
    <t>Prosjekt Fiksgatami:</t>
  </si>
  <si>
    <t>Usenix + Sage kontigent:</t>
  </si>
  <si>
    <t>Utvikling Usenix kontigenter (til info):</t>
  </si>
  <si>
    <t>Kostnader årsmøte:</t>
  </si>
  <si>
    <t>Kostnader medlemsmøte:</t>
  </si>
  <si>
    <t>Kostnader video-opptak:</t>
  </si>
  <si>
    <t>Prosjekter:</t>
  </si>
  <si>
    <t>Kostnader andre arrangement:</t>
  </si>
  <si>
    <t>Sekretariatskostnad:</t>
  </si>
  <si>
    <t>Sekretariatskostnad arrangementer:</t>
  </si>
  <si>
    <t>Revisjonskostnader:</t>
  </si>
  <si>
    <t>Markedsføring:</t>
  </si>
  <si>
    <t>Styremøter/møteutgifter:</t>
  </si>
  <si>
    <t>Gaver:</t>
  </si>
  <si>
    <t>Web server / Domeneavgift:</t>
  </si>
  <si>
    <t>Leie lokale (lager og postboks):</t>
  </si>
  <si>
    <t>Porto/kopiering/rekvisita:</t>
  </si>
  <si>
    <t>Finans og finanskostnader:</t>
  </si>
  <si>
    <t>Finansinntekter:</t>
  </si>
  <si>
    <t>Bankgebyr:</t>
  </si>
  <si>
    <t>Agio (valutagevinst):</t>
  </si>
  <si>
    <t>Disagio (valutatap):</t>
  </si>
  <si>
    <t>Annen rentekostnad:</t>
  </si>
  <si>
    <t>Regnskap 2016 periode 01-07</t>
  </si>
  <si>
    <t>2015-01 - 2015-13</t>
  </si>
  <si>
    <t>2014-01 - 2014-13</t>
  </si>
  <si>
    <t>Konto</t>
  </si>
  <si>
    <t>Navn</t>
  </si>
  <si>
    <t>Gammel saldo</t>
  </si>
  <si>
    <t>Perioden</t>
  </si>
  <si>
    <t>Ny saldo</t>
  </si>
  <si>
    <t>Fiksgatami inntekt</t>
  </si>
  <si>
    <t>Fiksgatami utgift</t>
  </si>
  <si>
    <t>Prosjekt openstreetmap inntekt</t>
  </si>
  <si>
    <t>Prosjekt openstreetmap utgift</t>
  </si>
  <si>
    <t>Inventar</t>
  </si>
  <si>
    <t>Andre kortsiktige fordringer</t>
  </si>
  <si>
    <t>Kontanter</t>
  </si>
  <si>
    <t>5010.05.92166 - DNB Drift</t>
  </si>
  <si>
    <t>7050.20.09921 - DNB Kontingent</t>
  </si>
  <si>
    <t>5005.66.93162 - DNB Høyrente</t>
  </si>
  <si>
    <t>7009.04.41640 - DNB USD, $</t>
  </si>
  <si>
    <t>7009.04.41640 - DNB USD, $ kursdiff</t>
  </si>
  <si>
    <t>7077.05.27579 - DNB Skattetrekk</t>
  </si>
  <si>
    <t>Egenkapital 1/1</t>
  </si>
  <si>
    <t>Lønn mellomværende</t>
  </si>
  <si>
    <t>Uopptjent inntekt</t>
  </si>
  <si>
    <t>Sum reskontro</t>
  </si>
  <si>
    <t xml:space="preserve">Resultat </t>
  </si>
  <si>
    <t>Videofilming</t>
  </si>
  <si>
    <t>Medlem PERSONLIG</t>
  </si>
  <si>
    <t>Medlem FIRMA</t>
  </si>
  <si>
    <t>Medlem FIRMA ekstra personer</t>
  </si>
  <si>
    <t>Medlem USENIX LISA</t>
  </si>
  <si>
    <t>Sommerfest medlemmer</t>
  </si>
  <si>
    <t>Linux magasinet</t>
  </si>
  <si>
    <t>Rabatt og annen salgsinntektsreduksjon</t>
  </si>
  <si>
    <t>Annen driftsrelatert inntekt</t>
  </si>
  <si>
    <t>Prosjekt FiksGataMi inntekt</t>
  </si>
  <si>
    <t>Prosjekt inntekt</t>
  </si>
  <si>
    <t>USENIX M-U-AF</t>
  </si>
  <si>
    <t>USENIX Student M-U-AF-S</t>
  </si>
  <si>
    <t>USENIX LISA M-L-AF</t>
  </si>
  <si>
    <t>USENIX LISA Student M-L-AF-S</t>
  </si>
  <si>
    <t>Linux Magasinet</t>
  </si>
  <si>
    <t>Leie lokale</t>
  </si>
  <si>
    <t>Verktøy rekvisita</t>
  </si>
  <si>
    <t>Annen driftsmaterale</t>
  </si>
  <si>
    <t>Honorar andre</t>
  </si>
  <si>
    <t>Regnskap ordinær</t>
  </si>
  <si>
    <t>Revisjon ordinær</t>
  </si>
  <si>
    <t>Revisjon konsulent</t>
  </si>
  <si>
    <t>Medlemsregister</t>
  </si>
  <si>
    <t>Sekretæriatstjenester</t>
  </si>
  <si>
    <t>Kontorrekvisita</t>
  </si>
  <si>
    <t>Kopiering</t>
  </si>
  <si>
    <t>Medlemsmøter</t>
  </si>
  <si>
    <t>Video opptak</t>
  </si>
  <si>
    <t>Prosjekt Fiksgatami utgift</t>
  </si>
  <si>
    <t>Prosjekt OpenStreetMap utgift</t>
  </si>
  <si>
    <t>Prosjekt utgift</t>
  </si>
  <si>
    <t>Reisekostnad, ikke oppgavepliktig</t>
  </si>
  <si>
    <t>Salgskostnad</t>
  </si>
  <si>
    <t>Webserver, domene</t>
  </si>
  <si>
    <t>Reklamekostnad/Markedsføring</t>
  </si>
  <si>
    <t>Andre arrangementer</t>
  </si>
  <si>
    <t>Gave, fradragsberettiget</t>
  </si>
  <si>
    <t>Gave, ikke fradragsberettiget</t>
  </si>
  <si>
    <t>Styre- og bedriftsforsamlingsmøter</t>
  </si>
  <si>
    <t>Annen renteinntekt</t>
  </si>
  <si>
    <t>Valutagevinst (agio)</t>
  </si>
  <si>
    <t>Valutatap (disagio)</t>
  </si>
  <si>
    <t>Årsresultat</t>
  </si>
  <si>
    <t>NUUG, balanse for året 2014</t>
  </si>
  <si>
    <t>Prosjekt openstreetmap/bysykkel</t>
  </si>
  <si>
    <t>Note 1: Kundefordringene vil erfaringsmessig ikke kunne inndrives i sin helhet, men dette gjelder kun kontingent for 2015 (Note 5) og påvirker ikke resultatet for 2014. Økningen fra 2012 skyldes senere fakturering i 2013 og 2014. Pr 31.03.2015 var fordringene redusert til 52 040,00.</t>
  </si>
  <si>
    <t>Note 2: 2013: USD 43 074,98, verdsatt til kurs  6,0837 gir NOK 262 055,26 pr 31.12.2013</t>
  </si>
  <si>
    <t xml:space="preserve">             2014: USD 30 009,98, verdsatt til kurs  7,4332 gir NOK 223 070,18 pr 31.12.2014</t>
  </si>
  <si>
    <t>Note 3: Balanseføringen av overskudd på støtte fra 2011 ble inntektsført i 2014.</t>
  </si>
  <si>
    <t>Note 4: Økningen i leverandørgjeld skyldes mange mottatte fakturaer i desember.</t>
  </si>
  <si>
    <t>Note 5: Gjelder avsetning for revisjon 2013.</t>
  </si>
  <si>
    <t>Note 6: Gjelder medlemskontingent for kommende år som ble fakturert i oktober regnskapsåret</t>
  </si>
  <si>
    <t>Oslo, _________ 2015</t>
  </si>
  <si>
    <t>NUUG, resultatregnskap for året 2014</t>
  </si>
  <si>
    <t>2013 budsjett</t>
  </si>
  <si>
    <t>Note 3: Gjelder jubileumstur med danskebåten for medlemmer i juli 2014.</t>
  </si>
  <si>
    <t>Note 6: Posten inkluderer avsetning på 31 250,00 for revisjon 2013 utført i 2015.</t>
  </si>
  <si>
    <t>Note 7: Partneravtalen med Teknologihuset gjelder først fra og med 2015.</t>
  </si>
  <si>
    <t>Budsjettforslag NUUG 2014 – 2015</t>
  </si>
  <si>
    <t>Sekreteriatskostnad:</t>
  </si>
  <si>
    <t>Sekreteriatskostnad arrangementer:</t>
  </si>
  <si>
    <t>NORWEGIAN UNIX USER GROUP - Jon Petter Bjerke (2015-05-12)</t>
  </si>
  <si>
    <t>hovedboksaldoliste: Fra periode 2014-01 til periode 2014-13. Resultat beregnet fra 2014-01</t>
  </si>
  <si>
    <t xml:space="preserve">2014-01 - 2014-13 </t>
  </si>
  <si>
    <t xml:space="preserve">Sum (Dette er sum balanse som skal gå i null) </t>
  </si>
  <si>
    <t xml:space="preserve">Videofilming </t>
  </si>
  <si>
    <t xml:space="preserve">Linux magasinet </t>
  </si>
  <si>
    <t xml:space="preserve">USENIX M-U-AF </t>
  </si>
  <si>
    <t xml:space="preserve">USENIX Student M-U-AF-S </t>
  </si>
  <si>
    <t xml:space="preserve">USENIX LISA M-L-AF </t>
  </si>
  <si>
    <t xml:space="preserve">USENIX LISA Student M-L-AF-S </t>
  </si>
  <si>
    <t xml:space="preserve">Sekretæriatstjenester </t>
  </si>
  <si>
    <t xml:space="preserve">Sum (Dette er sum resultat som skal gå i null) </t>
  </si>
  <si>
    <t>NUUG, balanse for året 2013</t>
  </si>
  <si>
    <t>Note 1: Kundefordringene vil erfaringsmessig ikke kunne inndrives i sin helhet, men dette gjelder kun kontingent for 2014 (Note 5) og påvirker ikke resultatet for 2013. Økningen fra 2012 skyldes senere fakturering. Pr 31.03.2014 var fordringene redusert til 34 677,50.</t>
  </si>
  <si>
    <t>Note 2: Det er innbetalt kontingent for kommende år i dette året</t>
  </si>
  <si>
    <t>Note 3: 2011: USD 47 200,73, verdsatt til kurs  5,9927 gir NOK 282 859,81 pr 31.12.2011</t>
  </si>
  <si>
    <t xml:space="preserve">             2012: USD 14 476,98, verdsatt til kurs  5,5664 gir NOK 80 584,66 pr 31.12.2012</t>
  </si>
  <si>
    <t xml:space="preserve">             2013: USD 43 074,98, verdsatt til kurs  6,0837 gir NOK 262 055,26 pr 31.12.2013</t>
  </si>
  <si>
    <t>Note 4: Openstreetmap og fiksgatami prosjektets inntekter kommer fra bidragsytere.</t>
  </si>
  <si>
    <t>Note 5: Gjelder medlemskontingent for kommende år som ble fakturert i oktober regnskapsåret</t>
  </si>
  <si>
    <t>Styret 2014-2015</t>
  </si>
  <si>
    <t>Petter Reinholdtsen</t>
  </si>
  <si>
    <t>Morten Kjelkenes</t>
  </si>
  <si>
    <t>NUUG, resultatregnskap for året 2013</t>
  </si>
  <si>
    <t>2012 budsjett</t>
  </si>
  <si>
    <t>Prosjekt Fiksgatami (3910)</t>
  </si>
  <si>
    <t>Note 2: Gjelder bruk av Sendregning og administrativ/regnskap sekretær Jesoservices, Hilden Consulting</t>
  </si>
  <si>
    <t xml:space="preserve">             og Thomas Gramstad</t>
  </si>
  <si>
    <t>Note 3: Openstreetmap og fiksgatami prosjektets inntekter kommer fra bidragsytere</t>
  </si>
  <si>
    <t>Note 4: Regnskapet føres av medlemmer av sekretariatgruppen</t>
  </si>
  <si>
    <t>BUDSJETTFORSLAG FOR NUUG, 2012 og 2013</t>
  </si>
  <si>
    <t>SATS</t>
  </si>
  <si>
    <t>BUDSJETT</t>
  </si>
  <si>
    <t>EST.</t>
  </si>
  <si>
    <t>Kontingentinntekter</t>
  </si>
  <si>
    <t>Bedriftsmedlemmer</t>
  </si>
  <si>
    <t>Antall personer (1-3 pr bedrift)</t>
  </si>
  <si>
    <t>Ekstra personer i bedrift</t>
  </si>
  <si>
    <t>Personlige medlemmer</t>
  </si>
  <si>
    <t>Studenter</t>
  </si>
  <si>
    <t>Æresmedlemmer</t>
  </si>
  <si>
    <t>Personlig uten Usenix</t>
  </si>
  <si>
    <t>Student uten Usenix</t>
  </si>
  <si>
    <t>Sum kontingenter</t>
  </si>
  <si>
    <t>SAGE</t>
  </si>
  <si>
    <t>SAGE Student</t>
  </si>
  <si>
    <t>Sum SAGE inntekt</t>
  </si>
  <si>
    <t>Kontingent/SAGE rabatt og tap</t>
  </si>
  <si>
    <t>Inntekter årsmøte</t>
  </si>
  <si>
    <t>Inntekter andre arrangementer</t>
  </si>
  <si>
    <t>Sum driftsinntekter</t>
  </si>
  <si>
    <t>Usenix utgifter</t>
  </si>
  <si>
    <t>USENIX AM</t>
  </si>
  <si>
    <t>USENIX S-AM</t>
  </si>
  <si>
    <t>USENIX SAGE</t>
  </si>
  <si>
    <t>USENIX SAGE-S</t>
  </si>
  <si>
    <t>Reduksjon pga ikke fullt år</t>
  </si>
  <si>
    <t>Sum Usenix relaterte utgifter</t>
  </si>
  <si>
    <t>Disponibelt etter Usenix</t>
  </si>
  <si>
    <t>Disponbelt pr medlem (snitt)</t>
  </si>
  <si>
    <t>Driftsutgifter</t>
  </si>
  <si>
    <t>Leie lokale (inkl. lager, postboks)</t>
  </si>
  <si>
    <t>Sekretariat/assistanse arrangement</t>
  </si>
  <si>
    <t>Sekretariat/administrasjon</t>
  </si>
  <si>
    <t>Web server</t>
  </si>
  <si>
    <t>Fiksgatami</t>
  </si>
  <si>
    <t>Reklame/Markedsføring</t>
  </si>
  <si>
    <t>Styret</t>
  </si>
  <si>
    <t>Generalforsamling/årsmøte</t>
  </si>
  <si>
    <t>Ekstraordinær investering, kartprosjekt</t>
  </si>
  <si>
    <t>Sum utgifter</t>
  </si>
  <si>
    <t>Resultat før finansposter</t>
  </si>
  <si>
    <t>Bankgebyrer</t>
  </si>
  <si>
    <t>Renter (inntekt negativt tall)</t>
  </si>
  <si>
    <t>Valutagevinst</t>
  </si>
  <si>
    <t>Valutatap</t>
  </si>
  <si>
    <t>Sum finansposter</t>
  </si>
  <si>
    <t>NORWEGIAN UNIX USER GROUP - Jon Petter Bjerke (2014-12-03)</t>
  </si>
  <si>
    <t>hovedboksaldoliste: Fra periode 2013-01 til periode 2013-13. Resultat beregnet fra 2013-01</t>
  </si>
  <si>
    <t xml:space="preserve">2013-01 - 2013-13 </t>
  </si>
  <si>
    <t xml:space="preserve">2012-01 - 2012-13 </t>
  </si>
  <si>
    <t>NUUG, balanse for året 2012</t>
  </si>
  <si>
    <t>Note 1: Kundefordringene vil erfaringsmessig ikke kunne inndrives i sin helhet, men dette gjelder kun kontingent for 2013 (Note 6) og påvirker ikke resultatet for 2012.</t>
  </si>
  <si>
    <t>Oslo, 17. mars 2013</t>
  </si>
  <si>
    <t>Harald Holone</t>
  </si>
  <si>
    <t>Jan Høiberg</t>
  </si>
  <si>
    <t>Sturle Melvær Sunde</t>
  </si>
  <si>
    <t>Varamedlem/Kasserer</t>
  </si>
  <si>
    <t>NUUG, resultatregnskap for året 2012</t>
  </si>
  <si>
    <t>31.12.2011</t>
  </si>
  <si>
    <t>2011 budsjett</t>
  </si>
  <si>
    <t>Usenix+SAGE kontingent</t>
  </si>
  <si>
    <t>Note 2: Sekretariatsutgiftene i 2012 gjelder bruk av www.sendregning.no og administrativ sekretær Jesoservices og hilden consulting</t>
  </si>
  <si>
    <t>BUDSJETTFORSLAG FOR NUUG, 2012</t>
  </si>
  <si>
    <t>REV.BUDSJ</t>
  </si>
  <si>
    <t>2012</t>
  </si>
  <si>
    <t>Ekstra personer I bedrift</t>
  </si>
  <si>
    <t>Kontingent/SAGE rabatt og tap (7%)</t>
  </si>
  <si>
    <t>Inntekt Linux Magasinet</t>
  </si>
  <si>
    <t>NORWEGIAN UNIX USER GROUP - John-Egil Solberg (2013-03-17)</t>
  </si>
  <si>
    <t>hovedboksaldoliste: Fra periode 2012-01 til periode 2012-13. Resultat beregnet fra 2012-01</t>
  </si>
  <si>
    <t>2012-01 - 2012-13</t>
  </si>
  <si>
    <t>2011-01 - 2011-13</t>
  </si>
  <si>
    <t>5010.05.92166 - DnB NOR Drift</t>
  </si>
  <si>
    <t>7050.20.09921 - DnB NOR Kontingenter</t>
  </si>
  <si>
    <t>5005.66.93162 - DnB NOR Høyrente</t>
  </si>
  <si>
    <t>7009.04.41640 - DnB NOR USD, $</t>
  </si>
  <si>
    <t>7009.04.41640 - DnB NOR USD, $ kursdiff</t>
  </si>
  <si>
    <t>7077.05.27579 - DnB NOR Skattetrekk</t>
  </si>
  <si>
    <t>Sum (Dette er sum balanse som skal gå i null)</t>
  </si>
  <si>
    <t>r</t>
  </si>
  <si>
    <t>Medlem SAGE</t>
  </si>
  <si>
    <t>Sum (Dette er sum resultat som skal gå i null)</t>
  </si>
  <si>
    <t>NUUG, balanse for året 2011</t>
  </si>
  <si>
    <t>31.12.2010</t>
  </si>
  <si>
    <t>Note 1: Kundefordringene vil erfaringsmessig ikke kunne inndrives i sin helhet, men dette gjelder kun kontingent for 2012 (Note 6) og påvirker ikke resultatet for 2011.</t>
  </si>
  <si>
    <t>Note 3: 2010: USD 82 129,48, verdsatt til kurs  5,8564 gir NOK 480 983,09 pr 31.12.2010</t>
  </si>
  <si>
    <t xml:space="preserve">             2011: USD 47 200,73, verdsatt til kurs  5,9927 gir NOK 282 859,81 pr 31.12.2011</t>
  </si>
  <si>
    <t>Note5: fiksgatami prosjekt ført på Resultat for 2011</t>
  </si>
  <si>
    <t>Oslo, 26. juni 2012</t>
  </si>
  <si>
    <t xml:space="preserve">        Leder</t>
  </si>
  <si>
    <t>Sigbjørn Lie</t>
  </si>
  <si>
    <t>Tore Audun Høie</t>
  </si>
  <si>
    <t>Karl Dag Gursli</t>
  </si>
  <si>
    <t>Varamedlem</t>
  </si>
  <si>
    <t>NUUG, resultatregnskap for året 2011</t>
  </si>
  <si>
    <t>2010 budsjett</t>
  </si>
  <si>
    <t>Prosjekt Fiksgatami (1031)</t>
  </si>
  <si>
    <t>Prosjekt Fiksgatami (1032)</t>
  </si>
  <si>
    <t>Note 2: Sekretariatsutgiftene i 2011 gjelder i hovedsak bruk av www.sendregning.no og administrativ sekretær Jesoservices</t>
  </si>
  <si>
    <t>BUDSJETTFORSLAG FOR NUUG, 2011</t>
  </si>
  <si>
    <t>2011</t>
  </si>
  <si>
    <t>NORWEGIAN UNIX USER GROUP - John-Egil Solberg (2012-02-18)</t>
  </si>
  <si>
    <t>hovedboksaldoliste: Fra periode 2011-01 til periode 2011-13. Resultat beregnet fra 2011-01</t>
  </si>
  <si>
    <t>2010-01 - 2010-13</t>
  </si>
  <si>
    <t>NUUG, balanse for året 2010</t>
  </si>
  <si>
    <t>31.12.2009</t>
  </si>
  <si>
    <t>Note 1: Kundefordringene vil erfaringsmessig ikke kunne inndrives i sin helhet, men dette gjelder kun kontingent for 2011 (Note 4) og påvirker ikke resultatet for 2010.</t>
  </si>
  <si>
    <t>Note 3: 2009: USD 76 254,48, verdsatt til kurs  5,7767 gir NOK 440 499,25 pr 31.12.2009</t>
  </si>
  <si>
    <t xml:space="preserve">             2010: USD 82 129,48, verdsatt til kurs  5,8564 gir NOK 480 983,09 pr 31.12.2010</t>
  </si>
  <si>
    <t>Note 4: Fiksgatami prosjektets inntekter kommer fra bidragsytere. Planlagt brukt i 2011</t>
  </si>
  <si>
    <t>Note 5: Gjelder medlemskontingent for kommende år som ble fakturert i oktober dette år</t>
  </si>
  <si>
    <t>Oslo, 31. januar 2011</t>
  </si>
  <si>
    <t>Petter Reinholtsen</t>
  </si>
  <si>
    <t>Tommy Botten Jensen</t>
  </si>
  <si>
    <t>Salve J. Nilsen</t>
  </si>
  <si>
    <t>Håvard Fosseng</t>
  </si>
  <si>
    <t>Gaute Nessan</t>
  </si>
  <si>
    <t>NUUG, resultatregnskap for året 2010</t>
  </si>
  <si>
    <t>2009 Budsjett</t>
  </si>
  <si>
    <t>”revidert”</t>
  </si>
  <si>
    <t>Note 2: Sekretariatsutgiftene i 2010 gjelder i hovedsak bruk av www.sendregning.no og administrativ sekretær JESO</t>
  </si>
  <si>
    <t>BUDSJETTFORSLAG FOR NUUG, 2010</t>
  </si>
  <si>
    <t>2010</t>
  </si>
  <si>
    <t>NORWEGIAN UNIX USER GROUP - John-Egil Solberg (2011-01-28)</t>
  </si>
  <si>
    <t>hovedboksaldoliste: Fra periode 2010-01 til periode 2010-13. Resultat beregnet fra 2010-01</t>
  </si>
  <si>
    <t>2010-01 - 2010-12</t>
  </si>
  <si>
    <t>2009-01 - 2009-12</t>
  </si>
  <si>
    <t>NUUG, balanse for året 2009</t>
  </si>
  <si>
    <t>31.12.2008</t>
  </si>
  <si>
    <t>Note 1: Kundefordringene vil erfaringsmessig ikke kunne inndrives i sin helhet, men dette gjelder kun kontingent for 2010 (Note 4) og påvirker ikke resultatet for 2009.</t>
  </si>
  <si>
    <t>Note 3: 2008: USD 68 507,48, verdsatt til kurs  6,9989 gir NOK 479 477,00 pr 31.12.2008</t>
  </si>
  <si>
    <t xml:space="preserve">             2009: USD 76 254,48, verdsatt til kurs  5,7767 gir NOK 440 499,25 pr 31.12.2009</t>
  </si>
  <si>
    <t>Note 4: Gjelder medlemskontingent for kommende år som ble fakturert i oktober dette år</t>
  </si>
  <si>
    <t>Oslo, 3. februar 2010</t>
  </si>
  <si>
    <t>Ole Kristian Lien</t>
  </si>
  <si>
    <t>Christer Gundersen</t>
  </si>
  <si>
    <t>Lars Solberg</t>
  </si>
  <si>
    <t>NUUG, resultatregnskap for året 2009</t>
  </si>
  <si>
    <t>2008 Budsjett</t>
  </si>
  <si>
    <t>Agiogevinst</t>
  </si>
  <si>
    <t>Agiotap</t>
  </si>
  <si>
    <t>Note 2: Inntekten i 2009 gjelder videofilming på konferansen GoOpen.</t>
  </si>
  <si>
    <t>Note 3: Usenix-utgiftene er bokført med historisk dollarkurs fra kjøpstidspunkt (ca. 1,5 år tidligere)</t>
  </si>
  <si>
    <t>Note 4: Sekretariatsutgiftene i 2009 gjelder i hovedsak bruk av www.sendregning.no</t>
  </si>
  <si>
    <t>Note 5: Følgende formål ble tildelt støtte i desember 2009:</t>
  </si>
  <si>
    <t xml:space="preserve">            "Stopp datalagringsdirektivet" (10 000,00)</t>
  </si>
  <si>
    <t xml:space="preserve">            "Skolelinux utviklersamlinger" (20 000,00)</t>
  </si>
  <si>
    <t>Note 6: Dollarkursen har falt med ca. 1 krone siden 31.12.2008 (se note 3 i balansen)</t>
  </si>
  <si>
    <t>BUDSJETTFORSLAG FOR NUUG, 2009 og 2010</t>
  </si>
  <si>
    <t>2009</t>
  </si>
  <si>
    <t>NORWEGIAN UNIX USER GROUP - Jon Petter Bjerke (2010-01-11)</t>
  </si>
  <si>
    <t>hovedboksaldoliste: Fra periode 2009-01 til periode 2009-13. Resultat beregnet fra 2009-01</t>
  </si>
  <si>
    <t>2009-01 - 2009-13</t>
  </si>
  <si>
    <t>2008-01 - 2008-13</t>
  </si>
  <si>
    <r>
      <rPr>
        <sz val="10"/>
        <color indexed="10"/>
        <rFont val="DejaVu Sans"/>
        <family val="2"/>
      </rPr>
      <t>Sum</t>
    </r>
    <r>
      <rPr>
        <sz val="10"/>
        <rFont val="DejaVu Sans"/>
        <family val="2"/>
      </rPr>
      <t xml:space="preserve"> (Dette er sum resultat som skal gå i null)</t>
    </r>
  </si>
  <si>
    <t>Serie</t>
  </si>
  <si>
    <t>Regnskap</t>
  </si>
  <si>
    <t>Diff</t>
  </si>
  <si>
    <t>NUUG,  balanse for året 2008</t>
  </si>
  <si>
    <t>31.12.2007</t>
  </si>
  <si>
    <t>Bank driftskontoer</t>
  </si>
  <si>
    <t>Bank særvilkår</t>
  </si>
  <si>
    <t>Note 1  Det er innbetalt kontingent for kommende år i dette året</t>
  </si>
  <si>
    <t>Dollarkontoen på USD 68 507,48 er verdsatt til kurs  6,9989 gir NOK 479 477,00 pr 31.12.2008</t>
  </si>
  <si>
    <t>Note 2  Posten gjelder medlemskontingent for kommende år ble fakturert i oktober dette år</t>
  </si>
  <si>
    <t>Oslo, 27. februar 2009</t>
  </si>
  <si>
    <t>Peter N. M. Hansteen</t>
  </si>
  <si>
    <t>Runar Ingebriktsen</t>
  </si>
  <si>
    <t>NUUG,  balanse for året</t>
  </si>
  <si>
    <t>31.12.2006</t>
  </si>
  <si>
    <t>Bank driftskonto</t>
  </si>
  <si>
    <t>Dollerkontoen på 63 644,40 er verdatt til kurs  5,411 gir nok 344 379,85 pr 31/12-07</t>
  </si>
  <si>
    <t>Note 2  Medlemskontingent for kommende år ble fakturert i oktober dette år</t>
  </si>
  <si>
    <t>Oslo, 16. februar 2008</t>
  </si>
  <si>
    <t xml:space="preserve">        leder</t>
  </si>
  <si>
    <t>Note 1  Det er innbetalt kontingent for 2007 i 2006</t>
  </si>
  <si>
    <t>Note 2  Medlemskontingent for 2007 ble fakturert i oktober 2006</t>
  </si>
  <si>
    <t>Oslo, 22. januar 2007</t>
  </si>
  <si>
    <t>Eirik Seim</t>
  </si>
  <si>
    <t>Heney Aarbø</t>
  </si>
  <si>
    <t>NUUG, resultatregnskap for året 2008</t>
  </si>
  <si>
    <t>2007 Budsjett</t>
  </si>
  <si>
    <t>Inntekt Sommerfest</t>
  </si>
  <si>
    <t>LINUX abonnement</t>
  </si>
  <si>
    <t>Medlemsutgifter</t>
  </si>
  <si>
    <t>Sekretariatskostnader</t>
  </si>
  <si>
    <t>Andre kostnader</t>
  </si>
  <si>
    <t>Note 3 Dollarkontoen for dette år gir en gevinst på grunn av svigning i dollarkurs. Se note 1.</t>
  </si>
  <si>
    <t>Dollarkontoen blir benyttet til betaling av USENIX medlemskap.</t>
  </si>
  <si>
    <t>NUUG, resultatregnskap for året</t>
  </si>
  <si>
    <t>Kostnader arrangementer (Sommerfesten)</t>
  </si>
  <si>
    <t>Sekretariatskostnad medlemregister/sekretær</t>
  </si>
  <si>
    <t>Sekretariatskostnad regnskap</t>
  </si>
  <si>
    <t>Andre adm.kostnader</t>
  </si>
  <si>
    <t>Note 3 Dollarkontoen for dette år gir et tap på grunn av svigning i dollerkurs. Se note 1.</t>
  </si>
  <si>
    <t xml:space="preserve">Dollarkontoen blir benyttet til betaling av USENIX. </t>
  </si>
  <si>
    <t>2006 Budsjett</t>
  </si>
  <si>
    <t>”opprinelig”</t>
  </si>
  <si>
    <t>Usenix/Login kontingent</t>
  </si>
  <si>
    <t>Medlems utgifter</t>
  </si>
  <si>
    <t>Sekretaratskostnad arrangementer</t>
  </si>
  <si>
    <t>Sekretariatstskostn regnskap</t>
  </si>
  <si>
    <t>Sekretariats kostnader</t>
  </si>
  <si>
    <t>Styre møter/møteutgifter</t>
  </si>
  <si>
    <t>Note 3 til regnskapet:</t>
  </si>
  <si>
    <t>Dollarkontoen for 2006 gir et tap på kr 15 241,54. Dollarkontoen blir benyttet til betaling av</t>
  </si>
  <si>
    <t>USENIX. Det ble overført 30 000 USD i desember 2006 i henhold til styrevedtak 6.12.06.</t>
  </si>
</sst>
</file>

<file path=xl/styles.xml><?xml version="1.0" encoding="utf-8"?>
<styleSheet xmlns="http://schemas.openxmlformats.org/spreadsheetml/2006/main">
  <numFmts count="14">
    <numFmt numFmtId="164" formatCode="General"/>
    <numFmt numFmtId="165" formatCode="_ * #,##0.00_ ;_ * \-#,##0.00_ ;_ * \-??_ ;_ @_ "/>
    <numFmt numFmtId="166" formatCode="#,##0.00"/>
    <numFmt numFmtId="167" formatCode="dd/mm/yyyy"/>
    <numFmt numFmtId="168" formatCode="@"/>
    <numFmt numFmtId="169" formatCode="0"/>
    <numFmt numFmtId="170" formatCode="#,##0.00;[RED]\-#,##0.00"/>
    <numFmt numFmtId="171" formatCode="#,##0;\-#,##0"/>
    <numFmt numFmtId="172" formatCode="[h]:mm:ss"/>
    <numFmt numFmtId="173" formatCode="#,##0.0000;[RED]\-#,##0.0000"/>
    <numFmt numFmtId="174" formatCode="#,###.00"/>
    <numFmt numFmtId="175" formatCode="0.00%"/>
    <numFmt numFmtId="176" formatCode="[$kr-414]\ #,##0.00;[RED]\-[$kr-414]\ #,##0.00"/>
    <numFmt numFmtId="177" formatCode="d/\ mmmm\ yyyy"/>
  </numFmts>
  <fonts count="48">
    <font>
      <sz val="10"/>
      <color indexed="8"/>
      <name val="Arial"/>
      <family val="2"/>
    </font>
    <font>
      <sz val="10"/>
      <name val="Arial"/>
      <family val="0"/>
    </font>
    <font>
      <sz val="10"/>
      <color indexed="9"/>
      <name val="DejaVu Sans"/>
      <family val="2"/>
    </font>
    <font>
      <b/>
      <sz val="10"/>
      <color indexed="8"/>
      <name val="DejaVu Sans"/>
      <family val="2"/>
    </font>
    <font>
      <sz val="10"/>
      <color indexed="16"/>
      <name val="DejaVu Sans"/>
      <family val="2"/>
    </font>
    <font>
      <b/>
      <sz val="10"/>
      <color indexed="9"/>
      <name val="DejaVu Sans"/>
      <family val="2"/>
    </font>
    <font>
      <i/>
      <sz val="10"/>
      <color indexed="23"/>
      <name val="DejaVu Sans"/>
      <family val="2"/>
    </font>
    <font>
      <sz val="10"/>
      <color indexed="17"/>
      <name val="DejaVu Sans"/>
      <family val="2"/>
    </font>
    <font>
      <sz val="18"/>
      <color indexed="8"/>
      <name val="DejaVu Sans"/>
      <family val="2"/>
    </font>
    <font>
      <sz val="12"/>
      <color indexed="8"/>
      <name val="DejaVu Sans"/>
      <family val="2"/>
    </font>
    <font>
      <b/>
      <sz val="24"/>
      <color indexed="8"/>
      <name val="DejaVu Sans"/>
      <family val="2"/>
    </font>
    <font>
      <sz val="10"/>
      <color indexed="19"/>
      <name val="DejaVu Sans"/>
      <family val="2"/>
    </font>
    <font>
      <sz val="12"/>
      <name val="Times New Roman"/>
      <family val="1"/>
    </font>
    <font>
      <sz val="10"/>
      <color indexed="63"/>
      <name val="DejaVu Sans"/>
      <family val="2"/>
    </font>
    <font>
      <sz val="10"/>
      <name val="DejaVu Sans"/>
      <family val="2"/>
    </font>
    <font>
      <sz val="14"/>
      <name val="Arial"/>
      <family val="2"/>
    </font>
    <font>
      <b/>
      <sz val="10"/>
      <name val="Arial"/>
      <family val="2"/>
    </font>
    <font>
      <b/>
      <sz val="12"/>
      <name val="Arial"/>
      <family val="2"/>
    </font>
    <font>
      <b/>
      <sz val="10"/>
      <color indexed="8"/>
      <name val="Arial"/>
      <family val="2"/>
    </font>
    <font>
      <b/>
      <sz val="11"/>
      <name val="Arial"/>
      <family val="2"/>
    </font>
    <font>
      <i/>
      <sz val="10"/>
      <name val="Arial"/>
      <family val="2"/>
    </font>
    <font>
      <b/>
      <i/>
      <sz val="10"/>
      <color indexed="8"/>
      <name val="Arial"/>
      <family val="2"/>
    </font>
    <font>
      <b/>
      <i/>
      <sz val="10"/>
      <name val="Arial"/>
      <family val="2"/>
    </font>
    <font>
      <b/>
      <sz val="15"/>
      <name val="DejaVu Sans"/>
      <family val="2"/>
    </font>
    <font>
      <sz val="15"/>
      <name val="DejaVu Sans"/>
      <family val="2"/>
    </font>
    <font>
      <b/>
      <i/>
      <sz val="10"/>
      <name val="DejaVu Sans"/>
      <family val="2"/>
    </font>
    <font>
      <b/>
      <sz val="10"/>
      <name val="DejaVu Sans"/>
      <family val="2"/>
    </font>
    <font>
      <b/>
      <sz val="12"/>
      <name val="DejaVu Sans"/>
      <family val="2"/>
    </font>
    <font>
      <b/>
      <sz val="12"/>
      <color indexed="8"/>
      <name val="DejaVu Sans"/>
      <family val="2"/>
    </font>
    <font>
      <sz val="10"/>
      <color indexed="48"/>
      <name val="DejaVu Sans"/>
      <family val="2"/>
    </font>
    <font>
      <i/>
      <sz val="10"/>
      <color indexed="48"/>
      <name val="DejaVu Sans"/>
      <family val="2"/>
    </font>
    <font>
      <i/>
      <sz val="10"/>
      <color indexed="8"/>
      <name val="DejaVu Sans"/>
      <family val="2"/>
    </font>
    <font>
      <sz val="10"/>
      <color indexed="8"/>
      <name val="DejaVu Sans"/>
      <family val="2"/>
    </font>
    <font>
      <sz val="14"/>
      <name val="DejaVu Sans"/>
      <family val="2"/>
    </font>
    <font>
      <b/>
      <sz val="11"/>
      <name val="DejaVu Sans"/>
      <family val="2"/>
    </font>
    <font>
      <i/>
      <sz val="10"/>
      <name val="DejaVu Sans"/>
      <family val="2"/>
    </font>
    <font>
      <sz val="10"/>
      <color indexed="22"/>
      <name val="DejaVu Sans"/>
      <family val="2"/>
    </font>
    <font>
      <b/>
      <sz val="11"/>
      <color indexed="8"/>
      <name val="DejaVu Sans"/>
      <family val="2"/>
    </font>
    <font>
      <b/>
      <sz val="2"/>
      <color indexed="8"/>
      <name val="DejaVu Sans"/>
      <family val="2"/>
    </font>
    <font>
      <sz val="9"/>
      <name val="DejaVu Sans"/>
      <family val="2"/>
    </font>
    <font>
      <sz val="2"/>
      <name val="DejaVu Sans"/>
      <family val="2"/>
    </font>
    <font>
      <sz val="16"/>
      <name val="Arial"/>
      <family val="2"/>
    </font>
    <font>
      <b/>
      <sz val="16"/>
      <name val="DejaVu Sans"/>
      <family val="2"/>
    </font>
    <font>
      <b/>
      <sz val="14"/>
      <name val="DejaVu Sans"/>
      <family val="2"/>
    </font>
    <font>
      <sz val="10"/>
      <color indexed="12"/>
      <name val="DejaVu Sans"/>
      <family val="2"/>
    </font>
    <font>
      <sz val="10"/>
      <color indexed="10"/>
      <name val="DejaVu Sans"/>
      <family val="2"/>
    </font>
    <font>
      <u val="single"/>
      <sz val="10"/>
      <color indexed="12"/>
      <name val="DejaVu Sans"/>
      <family val="2"/>
    </font>
    <font>
      <b/>
      <sz val="18"/>
      <name val="DejaVu Sans"/>
      <family val="2"/>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s>
  <borders count="2">
    <border>
      <left/>
      <right/>
      <top/>
      <bottom/>
      <diagonal/>
    </border>
    <border>
      <left style="thin">
        <color indexed="23"/>
      </left>
      <right style="thin">
        <color indexed="23"/>
      </right>
      <top style="thin">
        <color indexed="23"/>
      </top>
      <bottom style="thin">
        <color indexed="23"/>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6"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4" fontId="11" fillId="8" borderId="0" applyNumberFormat="0" applyBorder="0" applyAlignment="0" applyProtection="0"/>
    <xf numFmtId="164" fontId="1" fillId="0" borderId="0">
      <alignment/>
      <protection/>
    </xf>
    <xf numFmtId="164" fontId="12" fillId="0" borderId="0">
      <alignment/>
      <protection/>
    </xf>
    <xf numFmtId="164" fontId="13" fillId="8" borderId="1" applyNumberFormat="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4" fillId="0" borderId="0" applyNumberFormat="0" applyFill="0" applyBorder="0" applyAlignment="0" applyProtection="0"/>
  </cellStyleXfs>
  <cellXfs count="193">
    <xf numFmtId="164" fontId="0" fillId="0" borderId="0" xfId="0" applyAlignment="1">
      <alignment/>
    </xf>
    <xf numFmtId="164" fontId="0" fillId="0" borderId="0" xfId="0" applyFont="1" applyAlignment="1">
      <alignment/>
    </xf>
    <xf numFmtId="166" fontId="0" fillId="0" borderId="0" xfId="0" applyNumberFormat="1" applyFont="1" applyAlignment="1">
      <alignment/>
    </xf>
    <xf numFmtId="164" fontId="15" fillId="0" borderId="0" xfId="0" applyFont="1" applyAlignment="1">
      <alignment/>
    </xf>
    <xf numFmtId="164" fontId="16" fillId="0" borderId="0" xfId="0" applyFont="1" applyAlignment="1">
      <alignment/>
    </xf>
    <xf numFmtId="167" fontId="16" fillId="0" borderId="0" xfId="0" applyNumberFormat="1" applyFont="1" applyAlignment="1">
      <alignment/>
    </xf>
    <xf numFmtId="166" fontId="16" fillId="0" borderId="0" xfId="0" applyNumberFormat="1"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0" fillId="0" borderId="0" xfId="0" applyFont="1" applyAlignment="1">
      <alignment horizontal="right"/>
    </xf>
    <xf numFmtId="164" fontId="1" fillId="0" borderId="0" xfId="0" applyFont="1" applyBorder="1" applyAlignment="1">
      <alignment horizontal="center"/>
    </xf>
    <xf numFmtId="164" fontId="0" fillId="0" borderId="0" xfId="0" applyFont="1" applyAlignment="1">
      <alignment horizontal="center"/>
    </xf>
    <xf numFmtId="166" fontId="0" fillId="0" borderId="0" xfId="0" applyNumberFormat="1"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20" fillId="0" borderId="0" xfId="0" applyFont="1" applyAlignment="1">
      <alignment horizontal="center"/>
    </xf>
    <xf numFmtId="166" fontId="15" fillId="0" borderId="0" xfId="0" applyNumberFormat="1" applyFont="1" applyAlignment="1">
      <alignment/>
    </xf>
    <xf numFmtId="166" fontId="1" fillId="0" borderId="0" xfId="0" applyNumberFormat="1" applyFont="1" applyAlignment="1">
      <alignment horizontal="right"/>
    </xf>
    <xf numFmtId="168" fontId="16" fillId="0" borderId="0" xfId="0" applyNumberFormat="1" applyFont="1" applyAlignment="1">
      <alignment horizontal="right"/>
    </xf>
    <xf numFmtId="169" fontId="16" fillId="0" borderId="0" xfId="0" applyNumberFormat="1" applyFont="1" applyAlignment="1">
      <alignment horizontal="right"/>
    </xf>
    <xf numFmtId="166" fontId="16" fillId="0" borderId="0" xfId="0" applyNumberFormat="1" applyFont="1" applyAlignment="1">
      <alignment horizontal="right"/>
    </xf>
    <xf numFmtId="164" fontId="16" fillId="0" borderId="0" xfId="0" applyNumberFormat="1" applyFont="1" applyAlignment="1">
      <alignment horizontal="right"/>
    </xf>
    <xf numFmtId="166" fontId="19" fillId="0" borderId="0" xfId="0" applyNumberFormat="1" applyFont="1" applyAlignment="1">
      <alignment/>
    </xf>
    <xf numFmtId="170" fontId="1" fillId="0" borderId="0" xfId="0" applyNumberFormat="1" applyFont="1" applyAlignment="1">
      <alignment horizontal="right"/>
    </xf>
    <xf numFmtId="168" fontId="1" fillId="0" borderId="0" xfId="0" applyNumberFormat="1" applyFont="1" applyAlignment="1">
      <alignment horizontal="center"/>
    </xf>
    <xf numFmtId="170" fontId="0" fillId="0" borderId="0" xfId="0" applyNumberFormat="1" applyFont="1" applyAlignment="1">
      <alignment/>
    </xf>
    <xf numFmtId="168" fontId="16" fillId="0" borderId="0" xfId="0" applyNumberFormat="1" applyFont="1" applyAlignment="1">
      <alignment horizontal="center"/>
    </xf>
    <xf numFmtId="170" fontId="16" fillId="0" borderId="0" xfId="0" applyNumberFormat="1" applyFont="1" applyAlignment="1">
      <alignment/>
    </xf>
    <xf numFmtId="170" fontId="1" fillId="0" borderId="0" xfId="0" applyNumberFormat="1" applyFont="1" applyFill="1" applyAlignment="1">
      <alignment/>
    </xf>
    <xf numFmtId="166" fontId="1" fillId="0" borderId="0" xfId="0" applyNumberFormat="1" applyFont="1" applyFill="1" applyAlignment="1">
      <alignment/>
    </xf>
    <xf numFmtId="166" fontId="1" fillId="0" borderId="0" xfId="0" applyNumberFormat="1" applyFont="1" applyAlignment="1">
      <alignment/>
    </xf>
    <xf numFmtId="170" fontId="16" fillId="0" borderId="0" xfId="0" applyNumberFormat="1" applyFont="1" applyFill="1" applyAlignment="1">
      <alignment/>
    </xf>
    <xf numFmtId="166" fontId="16" fillId="0" borderId="0" xfId="0" applyNumberFormat="1" applyFont="1" applyFill="1" applyAlignment="1">
      <alignment/>
    </xf>
    <xf numFmtId="168" fontId="19" fillId="0" borderId="0" xfId="0" applyNumberFormat="1" applyFont="1" applyAlignment="1">
      <alignment horizontal="center"/>
    </xf>
    <xf numFmtId="170" fontId="19" fillId="0" borderId="0" xfId="0" applyNumberFormat="1" applyFont="1" applyFill="1" applyAlignment="1">
      <alignment/>
    </xf>
    <xf numFmtId="170" fontId="19" fillId="0" borderId="0" xfId="0" applyNumberFormat="1" applyFont="1" applyAlignment="1">
      <alignment/>
    </xf>
    <xf numFmtId="166" fontId="19" fillId="0" borderId="0" xfId="0" applyNumberFormat="1" applyFont="1" applyFill="1" applyAlignment="1">
      <alignment/>
    </xf>
    <xf numFmtId="170" fontId="0" fillId="0" borderId="0" xfId="0" applyNumberFormat="1" applyFont="1" applyFill="1" applyAlignment="1">
      <alignment/>
    </xf>
    <xf numFmtId="166" fontId="0" fillId="0" borderId="0" xfId="0" applyNumberFormat="1" applyFont="1" applyFill="1" applyAlignment="1">
      <alignment/>
    </xf>
    <xf numFmtId="169" fontId="0" fillId="0" borderId="0" xfId="0" applyNumberFormat="1" applyFont="1" applyAlignment="1">
      <alignment/>
    </xf>
    <xf numFmtId="166" fontId="17" fillId="0" borderId="0" xfId="0" applyNumberFormat="1" applyFont="1" applyAlignment="1">
      <alignment/>
    </xf>
    <xf numFmtId="164" fontId="18" fillId="0" borderId="0" xfId="0" applyFont="1" applyAlignment="1">
      <alignment horizontal="left"/>
    </xf>
    <xf numFmtId="164" fontId="18" fillId="0" borderId="0" xfId="0" applyFont="1" applyAlignment="1">
      <alignment horizontal="center"/>
    </xf>
    <xf numFmtId="164" fontId="21" fillId="0" borderId="0" xfId="0" applyFont="1" applyAlignment="1">
      <alignment/>
    </xf>
    <xf numFmtId="171" fontId="1" fillId="0" borderId="0" xfId="0" applyNumberFormat="1" applyFont="1" applyFill="1" applyBorder="1" applyAlignment="1">
      <alignment horizontal="left"/>
    </xf>
    <xf numFmtId="171" fontId="22" fillId="0" borderId="0" xfId="0" applyNumberFormat="1" applyFont="1" applyFill="1" applyBorder="1" applyAlignment="1">
      <alignment/>
    </xf>
    <xf numFmtId="171" fontId="1" fillId="0" borderId="0" xfId="0" applyNumberFormat="1" applyFont="1" applyAlignment="1">
      <alignment/>
    </xf>
    <xf numFmtId="171" fontId="22" fillId="0" borderId="0" xfId="0" applyNumberFormat="1" applyFont="1" applyAlignment="1">
      <alignment/>
    </xf>
    <xf numFmtId="171" fontId="22" fillId="0" borderId="0" xfId="0" applyNumberFormat="1" applyFont="1" applyFill="1" applyAlignment="1">
      <alignment/>
    </xf>
    <xf numFmtId="171" fontId="1" fillId="0" borderId="0" xfId="0" applyNumberFormat="1" applyFont="1" applyFill="1" applyAlignment="1">
      <alignment/>
    </xf>
    <xf numFmtId="171" fontId="18" fillId="0" borderId="0" xfId="0" applyNumberFormat="1" applyFont="1" applyFill="1" applyAlignment="1">
      <alignment/>
    </xf>
    <xf numFmtId="171" fontId="1" fillId="0" borderId="0" xfId="0" applyNumberFormat="1" applyFont="1" applyFill="1" applyBorder="1" applyAlignment="1">
      <alignment/>
    </xf>
    <xf numFmtId="164" fontId="1" fillId="0" borderId="0" xfId="0" applyFont="1" applyBorder="1" applyAlignment="1">
      <alignment wrapText="1"/>
    </xf>
    <xf numFmtId="172" fontId="1" fillId="0" borderId="0" xfId="0" applyNumberFormat="1" applyFont="1" applyBorder="1" applyAlignment="1">
      <alignment wrapText="1"/>
    </xf>
    <xf numFmtId="164" fontId="1" fillId="0" borderId="0" xfId="0" applyNumberFormat="1" applyFont="1" applyBorder="1" applyAlignment="1">
      <alignment/>
    </xf>
    <xf numFmtId="164" fontId="1" fillId="0" borderId="0" xfId="0" applyFont="1" applyBorder="1" applyAlignment="1">
      <alignment/>
    </xf>
    <xf numFmtId="164" fontId="0" fillId="0" borderId="0" xfId="0" applyAlignment="1">
      <alignment horizontal="center"/>
    </xf>
    <xf numFmtId="164" fontId="0" fillId="0" borderId="0" xfId="0" applyFill="1" applyAlignment="1">
      <alignment/>
    </xf>
    <xf numFmtId="164" fontId="23" fillId="0" borderId="0" xfId="0" applyFont="1" applyFill="1" applyAlignment="1">
      <alignment/>
    </xf>
    <xf numFmtId="164" fontId="24" fillId="0" borderId="0" xfId="0" applyFont="1" applyFill="1" applyAlignment="1">
      <alignment/>
    </xf>
    <xf numFmtId="164" fontId="25" fillId="0" borderId="0" xfId="0" applyFont="1" applyFill="1" applyAlignment="1">
      <alignment horizontal="center"/>
    </xf>
    <xf numFmtId="164" fontId="18" fillId="0" borderId="0" xfId="0" applyFont="1" applyFill="1" applyAlignment="1">
      <alignment/>
    </xf>
    <xf numFmtId="164" fontId="26" fillId="0" borderId="0" xfId="0" applyFont="1" applyFill="1" applyAlignment="1">
      <alignment/>
    </xf>
    <xf numFmtId="164" fontId="0" fillId="0" borderId="0" xfId="0" applyFill="1" applyAlignment="1">
      <alignment horizontal="right"/>
    </xf>
    <xf numFmtId="164" fontId="27" fillId="0" borderId="0" xfId="0" applyFont="1" applyFill="1" applyAlignment="1">
      <alignment/>
    </xf>
    <xf numFmtId="170" fontId="27" fillId="0" borderId="0" xfId="0" applyNumberFormat="1" applyFont="1" applyFill="1" applyAlignment="1">
      <alignment/>
    </xf>
    <xf numFmtId="170" fontId="28" fillId="0" borderId="0" xfId="0" applyNumberFormat="1" applyFont="1" applyFill="1" applyAlignment="1">
      <alignment/>
    </xf>
    <xf numFmtId="164" fontId="29" fillId="0" borderId="0" xfId="0" applyFont="1" applyAlignment="1">
      <alignment horizontal="center"/>
    </xf>
    <xf numFmtId="164" fontId="30" fillId="0" borderId="0" xfId="0" applyFont="1" applyAlignment="1">
      <alignment/>
    </xf>
    <xf numFmtId="170" fontId="30" fillId="0" borderId="0" xfId="0" applyNumberFormat="1" applyFont="1" applyFill="1" applyAlignment="1">
      <alignment/>
    </xf>
    <xf numFmtId="170" fontId="31" fillId="0" borderId="0" xfId="0" applyNumberFormat="1" applyFont="1" applyAlignment="1">
      <alignment/>
    </xf>
    <xf numFmtId="170" fontId="0" fillId="0" borderId="0" xfId="0" applyNumberFormat="1" applyFill="1" applyAlignment="1">
      <alignment/>
    </xf>
    <xf numFmtId="170" fontId="32" fillId="0" borderId="0" xfId="0" applyNumberFormat="1" applyFont="1" applyFill="1" applyAlignment="1">
      <alignment/>
    </xf>
    <xf numFmtId="170" fontId="32" fillId="0" borderId="0" xfId="0" applyNumberFormat="1" applyFont="1" applyAlignment="1">
      <alignment/>
    </xf>
    <xf numFmtId="170" fontId="18" fillId="0" borderId="0" xfId="0" applyNumberFormat="1" applyFont="1" applyFill="1" applyAlignment="1">
      <alignment/>
    </xf>
    <xf numFmtId="170" fontId="3" fillId="0" borderId="0" xfId="0" applyNumberFormat="1" applyFont="1" applyFill="1" applyAlignment="1">
      <alignment/>
    </xf>
    <xf numFmtId="164" fontId="14" fillId="0" borderId="0" xfId="0" applyFont="1" applyFill="1" applyAlignment="1">
      <alignment/>
    </xf>
    <xf numFmtId="170" fontId="0" fillId="0" borderId="0" xfId="0" applyNumberFormat="1" applyFont="1" applyFill="1" applyAlignment="1">
      <alignment/>
    </xf>
    <xf numFmtId="173" fontId="32" fillId="0" borderId="0" xfId="0" applyNumberFormat="1" applyFont="1" applyFill="1" applyAlignment="1">
      <alignment/>
    </xf>
    <xf numFmtId="170" fontId="26" fillId="0" borderId="0" xfId="0" applyNumberFormat="1" applyFont="1" applyFill="1" applyAlignment="1">
      <alignment/>
    </xf>
    <xf numFmtId="164" fontId="0" fillId="0" borderId="0" xfId="0" applyFont="1" applyAlignment="1">
      <alignment horizontal="center"/>
    </xf>
    <xf numFmtId="170" fontId="0" fillId="0" borderId="0" xfId="0" applyNumberFormat="1" applyAlignment="1">
      <alignment/>
    </xf>
    <xf numFmtId="164" fontId="14" fillId="0" borderId="0" xfId="0" applyFont="1" applyBorder="1" applyAlignment="1">
      <alignment horizontal="center" vertical="center"/>
    </xf>
    <xf numFmtId="170" fontId="14" fillId="0" borderId="0" xfId="0" applyNumberFormat="1" applyFont="1" applyBorder="1" applyAlignment="1">
      <alignment horizontal="center" vertical="center"/>
    </xf>
    <xf numFmtId="166" fontId="0" fillId="0" borderId="0" xfId="0" applyNumberFormat="1" applyAlignment="1">
      <alignment/>
    </xf>
    <xf numFmtId="164" fontId="33" fillId="0" borderId="0" xfId="0" applyFont="1" applyAlignment="1">
      <alignment/>
    </xf>
    <xf numFmtId="164" fontId="26" fillId="0" borderId="0" xfId="0" applyFont="1" applyAlignment="1">
      <alignment/>
    </xf>
    <xf numFmtId="167" fontId="26" fillId="0" borderId="0" xfId="0" applyNumberFormat="1" applyFont="1" applyAlignment="1">
      <alignment/>
    </xf>
    <xf numFmtId="166" fontId="26" fillId="0" borderId="0" xfId="0" applyNumberFormat="1" applyFont="1" applyAlignment="1">
      <alignment/>
    </xf>
    <xf numFmtId="164" fontId="27" fillId="0" borderId="0" xfId="0" applyFont="1" applyAlignment="1">
      <alignment/>
    </xf>
    <xf numFmtId="164" fontId="34" fillId="0" borderId="0" xfId="0" applyFont="1" applyAlignment="1">
      <alignment/>
    </xf>
    <xf numFmtId="164" fontId="0" fillId="0" borderId="0" xfId="0" applyAlignment="1">
      <alignment horizontal="right"/>
    </xf>
    <xf numFmtId="164" fontId="14" fillId="0" borderId="0" xfId="0" applyFont="1" applyBorder="1" applyAlignment="1">
      <alignment wrapText="1"/>
    </xf>
    <xf numFmtId="172" fontId="14" fillId="0" borderId="0" xfId="0" applyNumberFormat="1" applyFont="1" applyBorder="1" applyAlignment="1">
      <alignment wrapText="1"/>
    </xf>
    <xf numFmtId="164" fontId="14" fillId="0" borderId="0" xfId="0" applyNumberFormat="1" applyFont="1" applyBorder="1" applyAlignment="1">
      <alignment/>
    </xf>
    <xf numFmtId="164" fontId="14" fillId="0" borderId="0" xfId="0" applyFont="1" applyBorder="1" applyAlignment="1">
      <alignment/>
    </xf>
    <xf numFmtId="164" fontId="14" fillId="0" borderId="0" xfId="0" applyFont="1" applyBorder="1" applyAlignment="1">
      <alignment horizontal="center"/>
    </xf>
    <xf numFmtId="166" fontId="0" fillId="0" borderId="0" xfId="0" applyNumberFormat="1" applyAlignment="1">
      <alignment horizontal="center"/>
    </xf>
    <xf numFmtId="164" fontId="35" fillId="0" borderId="0" xfId="0" applyFont="1" applyBorder="1" applyAlignment="1">
      <alignment horizontal="center"/>
    </xf>
    <xf numFmtId="166" fontId="32" fillId="0" borderId="0" xfId="0" applyNumberFormat="1" applyFont="1" applyAlignment="1">
      <alignment horizontal="center"/>
    </xf>
    <xf numFmtId="164" fontId="35" fillId="0" borderId="0" xfId="0" applyFont="1" applyAlignment="1">
      <alignment horizontal="center"/>
    </xf>
    <xf numFmtId="166" fontId="35" fillId="0" borderId="0" xfId="0" applyNumberFormat="1" applyFont="1" applyAlignment="1">
      <alignment horizontal="center"/>
    </xf>
    <xf numFmtId="166" fontId="33" fillId="0" borderId="0" xfId="0" applyNumberFormat="1" applyFont="1" applyAlignment="1">
      <alignment/>
    </xf>
    <xf numFmtId="166" fontId="14" fillId="0" borderId="0" xfId="0" applyNumberFormat="1" applyFont="1" applyAlignment="1">
      <alignment horizontal="right"/>
    </xf>
    <xf numFmtId="168" fontId="26" fillId="0" borderId="0" xfId="0" applyNumberFormat="1" applyFont="1" applyAlignment="1">
      <alignment horizontal="right"/>
    </xf>
    <xf numFmtId="169" fontId="26" fillId="0" borderId="0" xfId="0" applyNumberFormat="1" applyFont="1" applyAlignment="1">
      <alignment horizontal="right"/>
    </xf>
    <xf numFmtId="166" fontId="26" fillId="0" borderId="0" xfId="0" applyNumberFormat="1" applyFont="1" applyAlignment="1">
      <alignment horizontal="right"/>
    </xf>
    <xf numFmtId="164" fontId="26" fillId="0" borderId="0" xfId="0" applyNumberFormat="1" applyFont="1" applyAlignment="1">
      <alignment horizontal="right"/>
    </xf>
    <xf numFmtId="166" fontId="34" fillId="0" borderId="0" xfId="0" applyNumberFormat="1" applyFont="1" applyAlignment="1">
      <alignment/>
    </xf>
    <xf numFmtId="170" fontId="14" fillId="0" borderId="0" xfId="0" applyNumberFormat="1" applyFont="1" applyAlignment="1">
      <alignment horizontal="right"/>
    </xf>
    <xf numFmtId="168" fontId="14" fillId="0" borderId="0" xfId="0" applyNumberFormat="1" applyFont="1" applyAlignment="1">
      <alignment horizontal="center"/>
    </xf>
    <xf numFmtId="168" fontId="26" fillId="0" borderId="0" xfId="0" applyNumberFormat="1" applyFont="1" applyAlignment="1">
      <alignment horizontal="center"/>
    </xf>
    <xf numFmtId="166" fontId="14" fillId="0" borderId="0" xfId="0" applyNumberFormat="1" applyFont="1" applyFill="1" applyAlignment="1">
      <alignment/>
    </xf>
    <xf numFmtId="166" fontId="14" fillId="0" borderId="0" xfId="0" applyNumberFormat="1" applyFont="1" applyAlignment="1">
      <alignment/>
    </xf>
    <xf numFmtId="166" fontId="26" fillId="0" borderId="0" xfId="0" applyNumberFormat="1" applyFont="1" applyFill="1" applyAlignment="1">
      <alignment/>
    </xf>
    <xf numFmtId="168" fontId="34" fillId="0" borderId="0" xfId="0" applyNumberFormat="1" applyFont="1" applyAlignment="1">
      <alignment horizontal="center"/>
    </xf>
    <xf numFmtId="166" fontId="34" fillId="0" borderId="0" xfId="0" applyNumberFormat="1" applyFont="1" applyFill="1" applyAlignment="1">
      <alignment/>
    </xf>
    <xf numFmtId="166" fontId="0" fillId="0" borderId="0" xfId="0" applyNumberFormat="1" applyFill="1" applyAlignment="1">
      <alignment/>
    </xf>
    <xf numFmtId="169" fontId="0" fillId="0" borderId="0" xfId="0" applyNumberFormat="1" applyAlignment="1">
      <alignment/>
    </xf>
    <xf numFmtId="166" fontId="27" fillId="0" borderId="0" xfId="0" applyNumberFormat="1" applyFont="1" applyAlignment="1">
      <alignment/>
    </xf>
    <xf numFmtId="174" fontId="36" fillId="0" borderId="0" xfId="0" applyNumberFormat="1" applyFont="1" applyFill="1" applyAlignment="1">
      <alignment/>
    </xf>
    <xf numFmtId="174" fontId="0" fillId="0" borderId="0" xfId="0" applyNumberFormat="1" applyFill="1" applyAlignment="1">
      <alignment/>
    </xf>
    <xf numFmtId="175" fontId="0" fillId="0" borderId="0" xfId="0" applyNumberFormat="1" applyFill="1" applyAlignment="1">
      <alignment/>
    </xf>
    <xf numFmtId="174" fontId="26" fillId="0" borderId="0" xfId="0" applyNumberFormat="1" applyFont="1" applyFill="1" applyAlignment="1">
      <alignment/>
    </xf>
    <xf numFmtId="174" fontId="0" fillId="0" borderId="0" xfId="0" applyNumberFormat="1" applyAlignment="1">
      <alignment/>
    </xf>
    <xf numFmtId="175" fontId="0" fillId="0" borderId="0" xfId="0" applyNumberFormat="1" applyAlignment="1">
      <alignment/>
    </xf>
    <xf numFmtId="174" fontId="26" fillId="0" borderId="0" xfId="0" applyNumberFormat="1" applyFont="1" applyAlignment="1">
      <alignment/>
    </xf>
    <xf numFmtId="164" fontId="37" fillId="0" borderId="0" xfId="0" applyFont="1" applyAlignment="1">
      <alignment/>
    </xf>
    <xf numFmtId="164" fontId="38" fillId="0" borderId="0" xfId="0" applyFont="1" applyAlignment="1">
      <alignment/>
    </xf>
    <xf numFmtId="170" fontId="38" fillId="0" borderId="0" xfId="0" applyNumberFormat="1" applyFont="1" applyAlignment="1">
      <alignment/>
    </xf>
    <xf numFmtId="170" fontId="37" fillId="0" borderId="0" xfId="0" applyNumberFormat="1" applyFont="1" applyAlignment="1">
      <alignment/>
    </xf>
    <xf numFmtId="164" fontId="39" fillId="0" borderId="0" xfId="0" applyFont="1" applyAlignment="1">
      <alignment/>
    </xf>
    <xf numFmtId="170" fontId="39" fillId="0" borderId="0" xfId="0" applyNumberFormat="1" applyFont="1" applyAlignment="1">
      <alignment horizontal="right"/>
    </xf>
    <xf numFmtId="164" fontId="39" fillId="0" borderId="0" xfId="0" applyFont="1" applyAlignment="1">
      <alignment horizontal="right"/>
    </xf>
    <xf numFmtId="170" fontId="39" fillId="0" borderId="0" xfId="0" applyNumberFormat="1" applyFont="1" applyAlignment="1">
      <alignment/>
    </xf>
    <xf numFmtId="170" fontId="40" fillId="0" borderId="0" xfId="0" applyNumberFormat="1" applyFont="1" applyAlignment="1">
      <alignment/>
    </xf>
    <xf numFmtId="164" fontId="14" fillId="0" borderId="0" xfId="0" applyFont="1" applyAlignment="1">
      <alignment/>
    </xf>
    <xf numFmtId="164" fontId="35" fillId="0" borderId="0" xfId="0" applyFont="1" applyAlignment="1">
      <alignment/>
    </xf>
    <xf numFmtId="166" fontId="35" fillId="0" borderId="0" xfId="0" applyNumberFormat="1" applyFont="1" applyAlignment="1">
      <alignment/>
    </xf>
    <xf numFmtId="164" fontId="1" fillId="0" borderId="0" xfId="0" applyNumberFormat="1" applyFont="1" applyFill="1" applyBorder="1" applyAlignment="1" applyProtection="1">
      <alignment/>
      <protection/>
    </xf>
    <xf numFmtId="164" fontId="1" fillId="0" borderId="0" xfId="0" applyFont="1" applyAlignment="1">
      <alignment/>
    </xf>
    <xf numFmtId="164" fontId="15" fillId="0" borderId="0" xfId="0" applyNumberFormat="1" applyFont="1" applyFill="1" applyBorder="1" applyAlignment="1" applyProtection="1">
      <alignment/>
      <protection/>
    </xf>
    <xf numFmtId="164" fontId="16" fillId="0" borderId="0" xfId="0" applyNumberFormat="1" applyFont="1" applyFill="1" applyBorder="1" applyAlignment="1" applyProtection="1">
      <alignment/>
      <protection/>
    </xf>
    <xf numFmtId="170" fontId="1" fillId="0" borderId="0" xfId="0" applyNumberFormat="1" applyFont="1" applyAlignment="1">
      <alignment/>
    </xf>
    <xf numFmtId="164" fontId="20"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wrapText="1"/>
      <protection/>
    </xf>
    <xf numFmtId="164" fontId="16" fillId="0" borderId="0" xfId="0" applyNumberFormat="1" applyFont="1" applyFill="1" applyBorder="1" applyAlignment="1" applyProtection="1">
      <alignment wrapText="1"/>
      <protection/>
    </xf>
    <xf numFmtId="164" fontId="41" fillId="0" borderId="0" xfId="0" applyFont="1" applyAlignment="1">
      <alignment/>
    </xf>
    <xf numFmtId="164" fontId="16" fillId="0" borderId="0" xfId="0" applyFont="1" applyBorder="1" applyAlignment="1">
      <alignment horizontal="center" vertical="center"/>
    </xf>
    <xf numFmtId="167" fontId="0" fillId="0" borderId="0" xfId="0" applyNumberFormat="1" applyAlignment="1">
      <alignment/>
    </xf>
    <xf numFmtId="164" fontId="0" fillId="0" borderId="0" xfId="0" applyBorder="1" applyAlignment="1">
      <alignment horizontal="center"/>
    </xf>
    <xf numFmtId="164" fontId="15" fillId="0" borderId="0" xfId="0" applyFont="1" applyAlignment="1">
      <alignment/>
    </xf>
    <xf numFmtId="166" fontId="15" fillId="0" borderId="0" xfId="0" applyNumberFormat="1" applyFont="1" applyAlignment="1">
      <alignment/>
    </xf>
    <xf numFmtId="164" fontId="16" fillId="0" borderId="0" xfId="0" applyFont="1" applyAlignment="1">
      <alignment/>
    </xf>
    <xf numFmtId="166" fontId="16" fillId="0" borderId="0" xfId="0" applyNumberFormat="1" applyFont="1" applyAlignment="1">
      <alignment horizontal="center"/>
    </xf>
    <xf numFmtId="176" fontId="0" fillId="0" borderId="0" xfId="0" applyNumberFormat="1" applyAlignment="1">
      <alignment/>
    </xf>
    <xf numFmtId="164" fontId="20" fillId="0" borderId="0" xfId="0" applyFont="1" applyAlignment="1">
      <alignment/>
    </xf>
    <xf numFmtId="164" fontId="14" fillId="0" borderId="0" xfId="0" applyFont="1" applyAlignment="1">
      <alignment wrapText="1"/>
    </xf>
    <xf numFmtId="176" fontId="0" fillId="0" borderId="0" xfId="0" applyNumberFormat="1" applyBorder="1" applyAlignment="1">
      <alignment/>
    </xf>
    <xf numFmtId="164" fontId="1" fillId="0" borderId="0" xfId="0" applyNumberFormat="1" applyFont="1" applyFill="1" applyBorder="1" applyAlignment="1" applyProtection="1">
      <alignment wrapText="1"/>
      <protection/>
    </xf>
    <xf numFmtId="164" fontId="16" fillId="0" borderId="0" xfId="0" applyFont="1" applyAlignment="1">
      <alignment wrapText="1"/>
    </xf>
    <xf numFmtId="176" fontId="26" fillId="0" borderId="0" xfId="0" applyNumberFormat="1" applyFont="1" applyBorder="1" applyAlignment="1">
      <alignment/>
    </xf>
    <xf numFmtId="164" fontId="1" fillId="0" borderId="0" xfId="0" applyFont="1" applyAlignment="1">
      <alignment wrapText="1"/>
    </xf>
    <xf numFmtId="164" fontId="42" fillId="0" borderId="0" xfId="0" applyFont="1" applyBorder="1" applyAlignment="1">
      <alignment wrapText="1"/>
    </xf>
    <xf numFmtId="164" fontId="43" fillId="0" borderId="0" xfId="0" applyFont="1" applyBorder="1" applyAlignment="1">
      <alignment wrapText="1"/>
    </xf>
    <xf numFmtId="164" fontId="26" fillId="0" borderId="0" xfId="0" applyFont="1" applyBorder="1" applyAlignment="1">
      <alignment horizontal="center" wrapText="1"/>
    </xf>
    <xf numFmtId="164" fontId="14" fillId="0" borderId="0" xfId="0" applyFont="1" applyAlignment="1">
      <alignment horizontal="center"/>
    </xf>
    <xf numFmtId="164" fontId="26" fillId="0" borderId="0" xfId="0" applyFont="1" applyAlignment="1">
      <alignment horizontal="center" wrapText="1"/>
    </xf>
    <xf numFmtId="176" fontId="14" fillId="0" borderId="0" xfId="0" applyNumberFormat="1" applyFont="1" applyAlignment="1">
      <alignment wrapText="1"/>
    </xf>
    <xf numFmtId="164" fontId="44" fillId="0" borderId="0" xfId="0" applyFont="1" applyAlignment="1">
      <alignment wrapText="1"/>
    </xf>
    <xf numFmtId="176" fontId="14" fillId="0" borderId="0" xfId="0" applyNumberFormat="1" applyFont="1" applyAlignment="1">
      <alignment/>
    </xf>
    <xf numFmtId="164" fontId="45" fillId="0" borderId="0" xfId="0" applyFont="1" applyBorder="1" applyAlignment="1">
      <alignment wrapText="1"/>
    </xf>
    <xf numFmtId="176" fontId="45" fillId="0" borderId="0" xfId="0" applyNumberFormat="1" applyFont="1" applyAlignment="1">
      <alignment wrapText="1"/>
    </xf>
    <xf numFmtId="166" fontId="0" fillId="0" borderId="0" xfId="0" applyNumberFormat="1" applyBorder="1" applyAlignment="1">
      <alignment/>
    </xf>
    <xf numFmtId="166" fontId="26" fillId="0" borderId="0" xfId="0" applyNumberFormat="1" applyFont="1" applyBorder="1" applyAlignment="1">
      <alignment/>
    </xf>
    <xf numFmtId="164" fontId="32" fillId="0" borderId="0" xfId="0" applyFont="1" applyAlignment="1">
      <alignment wrapText="1"/>
    </xf>
    <xf numFmtId="176" fontId="32" fillId="0" borderId="0" xfId="0" applyNumberFormat="1" applyFont="1" applyAlignment="1">
      <alignment wrapText="1"/>
    </xf>
    <xf numFmtId="164" fontId="46" fillId="0" borderId="0" xfId="20" applyNumberFormat="1" applyFont="1" applyFill="1" applyBorder="1" applyAlignment="1" applyProtection="1">
      <alignment wrapText="1"/>
      <protection/>
    </xf>
    <xf numFmtId="164" fontId="32" fillId="0" borderId="0" xfId="0" applyFont="1" applyBorder="1" applyAlignment="1">
      <alignment wrapText="1"/>
    </xf>
    <xf numFmtId="164" fontId="45" fillId="0" borderId="0" xfId="0" applyFont="1" applyAlignment="1">
      <alignment wrapText="1"/>
    </xf>
    <xf numFmtId="166" fontId="14" fillId="0" borderId="0" xfId="0" applyNumberFormat="1" applyFont="1" applyAlignment="1">
      <alignment wrapText="1"/>
    </xf>
    <xf numFmtId="177" fontId="14" fillId="0" borderId="0" xfId="0" applyNumberFormat="1" applyFont="1" applyAlignment="1">
      <alignment horizontal="right"/>
    </xf>
    <xf numFmtId="166" fontId="16" fillId="0" borderId="0" xfId="0" applyNumberFormat="1" applyFont="1" applyBorder="1" applyAlignment="1">
      <alignment/>
    </xf>
    <xf numFmtId="166" fontId="16" fillId="0" borderId="0" xfId="0" applyNumberFormat="1" applyFont="1" applyAlignment="1">
      <alignment/>
    </xf>
    <xf numFmtId="166" fontId="20" fillId="0" borderId="0" xfId="0" applyNumberFormat="1" applyFont="1" applyAlignment="1">
      <alignment/>
    </xf>
    <xf numFmtId="166" fontId="0" fillId="0" borderId="0" xfId="0" applyNumberFormat="1" applyAlignment="1">
      <alignment wrapText="1"/>
    </xf>
    <xf numFmtId="164" fontId="47" fillId="0" borderId="0" xfId="0" applyFont="1" applyAlignment="1">
      <alignment/>
    </xf>
    <xf numFmtId="164" fontId="26" fillId="0" borderId="0" xfId="0" applyFont="1" applyBorder="1" applyAlignment="1">
      <alignment horizontal="center" vertical="center" wrapText="1"/>
    </xf>
    <xf numFmtId="164" fontId="26" fillId="0" borderId="0" xfId="0" applyFont="1" applyAlignment="1">
      <alignment horizontal="center" vertical="center" wrapText="1"/>
    </xf>
    <xf numFmtId="164" fontId="0" fillId="0" borderId="0" xfId="0" applyBorder="1" applyAlignment="1">
      <alignment/>
    </xf>
    <xf numFmtId="166" fontId="26" fillId="0" borderId="0" xfId="0" applyNumberFormat="1" applyFont="1" applyAlignment="1">
      <alignment horizontal="center" vertical="center" wrapText="1"/>
    </xf>
    <xf numFmtId="177" fontId="0" fillId="0" borderId="0" xfId="0" applyNumberFormat="1" applyAlignment="1">
      <alignment/>
    </xf>
  </cellXfs>
  <cellStyles count="26">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Komma 5" xfId="32"/>
    <cellStyle name="Neutral 1" xfId="33"/>
    <cellStyle name="Normal 5" xfId="34"/>
    <cellStyle name="Normal_Noter" xfId="35"/>
    <cellStyle name="Note 1" xfId="36"/>
    <cellStyle name="Status 1" xfId="37"/>
    <cellStyle name="Text 1" xfId="38"/>
    <cellStyle name="Warning 1"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B2B2B2"/>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0</xdr:row>
      <xdr:rowOff>0</xdr:rowOff>
    </xdr:from>
    <xdr:to>
      <xdr:col>5</xdr:col>
      <xdr:colOff>619125</xdr:colOff>
      <xdr:row>0</xdr:row>
      <xdr:rowOff>1104900</xdr:rowOff>
    </xdr:to>
    <xdr:pic>
      <xdr:nvPicPr>
        <xdr:cNvPr id="1" name="Bilder 1"/>
        <xdr:cNvPicPr preferRelativeResize="1">
          <a:picLocks noChangeAspect="1"/>
        </xdr:cNvPicPr>
      </xdr:nvPicPr>
      <xdr:blipFill>
        <a:blip r:embed="rId1"/>
        <a:stretch>
          <a:fillRect/>
        </a:stretch>
      </xdr:blipFill>
      <xdr:spPr>
        <a:xfrm>
          <a:off x="4857750" y="0"/>
          <a:ext cx="619125"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4.xml.rels><?xml version="1.0" encoding="utf-8" standalone="yes"?><Relationships xmlns="http://schemas.openxmlformats.org/package/2006/relationships"><Relationship Id="rId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2"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2"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1"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4"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42.xml.rels><?xml version="1.0" encoding="utf-8" standalone="yes"?><Relationships xmlns="http://schemas.openxmlformats.org/package/2006/relationships"><Relationship Id="rId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9"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60"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7"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1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8"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sheet1.xml><?xml version="1.0" encoding="utf-8"?>
<worksheet xmlns="http://schemas.openxmlformats.org/spreadsheetml/2006/main" xmlns:r="http://schemas.openxmlformats.org/officeDocument/2006/relationships">
  <sheetPr codeName="Sheet1"/>
  <dimension ref="B1:P56"/>
  <sheetViews>
    <sheetView tabSelected="1" workbookViewId="0" topLeftCell="A1">
      <selection activeCell="N24" sqref="N24"/>
    </sheetView>
  </sheetViews>
  <sheetFormatPr defaultColWidth="9.140625" defaultRowHeight="12.75"/>
  <cols>
    <col min="1" max="1" width="7.8515625" style="1" customWidth="1"/>
    <col min="2" max="2" width="36.00390625" style="1" customWidth="1"/>
    <col min="3" max="3" width="5.57421875" style="1" customWidth="1"/>
    <col min="4" max="4" width="3.140625" style="1" customWidth="1"/>
    <col min="5" max="5" width="15.57421875" style="1" customWidth="1"/>
    <col min="6" max="6" width="3.140625" style="1" customWidth="1"/>
    <col min="7" max="7" width="15.57421875" style="1" customWidth="1"/>
    <col min="8" max="9" width="3.140625" style="1" customWidth="1"/>
    <col min="10" max="10" width="15.57421875" style="1" customWidth="1"/>
    <col min="11" max="11" width="3.00390625" style="1" customWidth="1"/>
    <col min="12" max="12" width="15.57421875" style="2" customWidth="1"/>
    <col min="13" max="13" width="3.00390625" style="2" customWidth="1"/>
    <col min="14" max="14" width="15.57421875" style="2" customWidth="1"/>
    <col min="15" max="15" width="2.140625" style="2" customWidth="1"/>
    <col min="16" max="16" width="16.140625" style="2" customWidth="1"/>
    <col min="17" max="17" width="11.7109375" style="1" customWidth="1"/>
    <col min="18" max="18" width="6.140625" style="1" customWidth="1"/>
    <col min="19" max="16384" width="11.7109375" style="1" customWidth="1"/>
  </cols>
  <sheetData>
    <row r="1" ht="48.75" customHeight="1">
      <c r="B1" s="3" t="s">
        <v>0</v>
      </c>
    </row>
    <row r="2" spans="5:16" s="4" customFormat="1" ht="18" customHeight="1">
      <c r="E2" s="5">
        <v>43830</v>
      </c>
      <c r="G2" s="5">
        <v>43465</v>
      </c>
      <c r="J2" s="5"/>
      <c r="L2" s="5"/>
      <c r="M2" s="5"/>
      <c r="N2" s="5"/>
      <c r="O2" s="6"/>
      <c r="P2" s="5"/>
    </row>
    <row r="3" spans="2:15" s="1" customFormat="1" ht="23.25" customHeight="1">
      <c r="B3" s="7" t="s">
        <v>1</v>
      </c>
      <c r="C3" s="8" t="s">
        <v>2</v>
      </c>
      <c r="O3" s="2"/>
    </row>
    <row r="4" s="1" customFormat="1" ht="14.25">
      <c r="O4" s="2"/>
    </row>
    <row r="5" spans="2:15" s="1" customFormat="1" ht="14.25">
      <c r="B5" s="4" t="s">
        <v>3</v>
      </c>
      <c r="O5" s="2"/>
    </row>
    <row r="6" spans="2:10" ht="14.25">
      <c r="B6" s="1" t="s">
        <v>4</v>
      </c>
      <c r="C6" s="1">
        <v>3</v>
      </c>
      <c r="E6" s="2">
        <f>'2019 Lodo'!$E13</f>
        <v>22700</v>
      </c>
      <c r="G6" s="2">
        <f>'2018 Lodo'!$E13</f>
        <v>18975</v>
      </c>
      <c r="J6" s="2"/>
    </row>
    <row r="7" spans="2:10" ht="14.25">
      <c r="B7" s="1" t="s">
        <v>5</v>
      </c>
      <c r="E7" s="2">
        <f>SUM('2019 Lodo'!$E16:$E18)</f>
        <v>1063195.6700000002</v>
      </c>
      <c r="G7" s="2">
        <f>SUM('2018 Lodo'!$E16:$E18)</f>
        <v>1085553.3699999999</v>
      </c>
      <c r="J7" s="2"/>
    </row>
    <row r="8" spans="2:10" ht="14.25">
      <c r="B8" s="1" t="s">
        <v>6</v>
      </c>
      <c r="C8" s="1">
        <v>4</v>
      </c>
      <c r="E8" s="2">
        <f>SUM('2019 Lodo'!$E19:$E20)</f>
        <v>202694.06</v>
      </c>
      <c r="G8" s="2">
        <f>SUM('2018 Lodo'!$E19:$E20)</f>
        <v>236307.85</v>
      </c>
      <c r="J8" s="2"/>
    </row>
    <row r="9" spans="2:10" ht="14.25">
      <c r="B9" s="1" t="s">
        <v>7</v>
      </c>
      <c r="E9" s="2">
        <f>SUM('2019 Lodo'!$E21)</f>
        <v>2312.23</v>
      </c>
      <c r="G9" s="2">
        <f>SUM('2018 Lodo'!$E21)</f>
        <v>1369.35</v>
      </c>
      <c r="J9" s="2"/>
    </row>
    <row r="10" spans="2:16" ht="18" customHeight="1">
      <c r="B10" s="4" t="s">
        <v>8</v>
      </c>
      <c r="E10" s="6">
        <f>SUM(E6:E9)</f>
        <v>1290901.9600000002</v>
      </c>
      <c r="G10" s="6">
        <f>SUM(G6:G9)</f>
        <v>1342205.57</v>
      </c>
      <c r="J10" s="6"/>
      <c r="L10" s="6"/>
      <c r="M10" s="6"/>
      <c r="N10" s="6"/>
      <c r="P10" s="6"/>
    </row>
    <row r="11" spans="2:16" ht="21.75" customHeight="1">
      <c r="B11" s="9" t="s">
        <v>9</v>
      </c>
      <c r="E11" s="6">
        <f>E10</f>
        <v>1290901.9600000002</v>
      </c>
      <c r="G11" s="6">
        <f>G10</f>
        <v>1342205.57</v>
      </c>
      <c r="J11" s="6"/>
      <c r="L11" s="6"/>
      <c r="M11" s="6"/>
      <c r="N11" s="6"/>
      <c r="P11" s="6"/>
    </row>
    <row r="12" spans="2:10" ht="39.75" customHeight="1">
      <c r="B12" s="7" t="s">
        <v>10</v>
      </c>
      <c r="E12" s="2"/>
      <c r="G12" s="2"/>
      <c r="J12" s="2"/>
    </row>
    <row r="13" spans="5:10" ht="14.25">
      <c r="E13" s="2"/>
      <c r="G13" s="2"/>
      <c r="J13" s="2"/>
    </row>
    <row r="14" spans="2:10" ht="14.25">
      <c r="B14" s="4" t="s">
        <v>11</v>
      </c>
      <c r="E14" s="2"/>
      <c r="G14" s="2"/>
      <c r="J14" s="2"/>
    </row>
    <row r="15" spans="2:10" ht="14.25">
      <c r="B15" s="1" t="s">
        <v>12</v>
      </c>
      <c r="E15" s="2">
        <f>-SUM('2019 Lodo'!$E22)</f>
        <v>1042391.57</v>
      </c>
      <c r="G15" s="2">
        <f>-SUM('2018 Lodo'!$E22)</f>
        <v>1041707.91</v>
      </c>
      <c r="J15" s="2"/>
    </row>
    <row r="16" spans="2:10" ht="14.25">
      <c r="B16" s="1" t="s">
        <v>13</v>
      </c>
      <c r="E16" s="2">
        <f>-SUM('2019 Lodo'!$E23)</f>
        <v>-43804.86</v>
      </c>
      <c r="G16" s="2">
        <f>-SUM('2018 Lodo'!$E23)</f>
        <v>683.66</v>
      </c>
      <c r="J16" s="2"/>
    </row>
    <row r="17" spans="2:16" ht="18" customHeight="1">
      <c r="B17" s="4" t="s">
        <v>14</v>
      </c>
      <c r="E17" s="6">
        <f>SUM(E15:E16)</f>
        <v>998586.71</v>
      </c>
      <c r="G17" s="6">
        <f>SUM(G15:G16)</f>
        <v>1042391.5700000001</v>
      </c>
      <c r="J17" s="6"/>
      <c r="L17" s="6"/>
      <c r="M17" s="6"/>
      <c r="N17" s="6"/>
      <c r="P17" s="6"/>
    </row>
    <row r="18" spans="5:10" ht="14.25">
      <c r="E18" s="2"/>
      <c r="G18" s="2"/>
      <c r="J18" s="2"/>
    </row>
    <row r="19" spans="2:10" ht="14.25">
      <c r="B19" s="4" t="s">
        <v>15</v>
      </c>
      <c r="E19" s="2"/>
      <c r="G19" s="2"/>
      <c r="J19" s="2"/>
    </row>
    <row r="20" spans="2:10" ht="14.25">
      <c r="B20" s="1" t="s">
        <v>16</v>
      </c>
      <c r="C20" s="1">
        <v>5</v>
      </c>
      <c r="E20" s="2">
        <f>-SUM('2019 Lodo'!$E24)</f>
        <v>9488.25</v>
      </c>
      <c r="G20" s="2">
        <f>-SUM('2018 Lodo'!$E24)</f>
        <v>2755.25</v>
      </c>
      <c r="J20" s="2"/>
    </row>
    <row r="21" spans="2:10" ht="14.25">
      <c r="B21" s="1" t="s">
        <v>17</v>
      </c>
      <c r="E21" s="2">
        <f>-SUM('2019 Lodo'!$E29)</f>
        <v>0</v>
      </c>
      <c r="G21" s="2">
        <f>-SUM('2018 Lodo'!$E29)</f>
        <v>0</v>
      </c>
      <c r="J21" s="2"/>
    </row>
    <row r="22" spans="2:11" ht="14.25">
      <c r="B22" s="1" t="s">
        <v>18</v>
      </c>
      <c r="C22" s="10">
        <v>6</v>
      </c>
      <c r="D22" s="10"/>
      <c r="E22" s="2">
        <f>-SUM('2019 Lodo'!$E28)</f>
        <v>280685</v>
      </c>
      <c r="F22" s="10"/>
      <c r="G22" s="2">
        <f>-SUM('2018 Lodo'!$E28)</f>
        <v>295858.75</v>
      </c>
      <c r="H22" s="10"/>
      <c r="I22" s="10"/>
      <c r="J22" s="2"/>
      <c r="K22" s="10"/>
    </row>
    <row r="23" spans="2:11" ht="14.25">
      <c r="B23" s="1" t="s">
        <v>19</v>
      </c>
      <c r="C23" s="10">
        <v>7</v>
      </c>
      <c r="D23" s="10"/>
      <c r="E23" s="2">
        <f>-SUM('2019 Lodo'!$E26)</f>
        <v>2142</v>
      </c>
      <c r="F23" s="10"/>
      <c r="G23" s="2">
        <f>-SUM('2018 Lodo'!$E26)</f>
        <v>1200</v>
      </c>
      <c r="H23" s="10"/>
      <c r="I23" s="10"/>
      <c r="J23" s="2"/>
      <c r="K23" s="10"/>
    </row>
    <row r="24" spans="2:16" ht="18" customHeight="1">
      <c r="B24" s="4" t="s">
        <v>20</v>
      </c>
      <c r="E24" s="6">
        <f>SUM(E20:E23)</f>
        <v>292315.25</v>
      </c>
      <c r="G24" s="6">
        <f>SUM(G20:G23)</f>
        <v>299814</v>
      </c>
      <c r="J24" s="6"/>
      <c r="L24" s="6"/>
      <c r="M24" s="6"/>
      <c r="N24" s="6"/>
      <c r="P24" s="6"/>
    </row>
    <row r="25" spans="2:10" ht="14.25">
      <c r="B25" s="4"/>
      <c r="E25" s="2"/>
      <c r="G25" s="2"/>
      <c r="J25" s="2"/>
    </row>
    <row r="26" spans="2:16" ht="18" customHeight="1">
      <c r="B26" s="9" t="s">
        <v>21</v>
      </c>
      <c r="E26" s="6">
        <f>E17+E24</f>
        <v>1290901.96</v>
      </c>
      <c r="G26" s="6">
        <f>G17+G24</f>
        <v>1342205.57</v>
      </c>
      <c r="J26" s="6"/>
      <c r="L26" s="6"/>
      <c r="M26" s="6"/>
      <c r="N26" s="6"/>
      <c r="P26" s="6"/>
    </row>
    <row r="27" spans="2:16" ht="22.5" customHeight="1">
      <c r="B27" s="9"/>
      <c r="E27" s="6"/>
      <c r="G27" s="6"/>
      <c r="J27" s="6"/>
      <c r="L27" s="6"/>
      <c r="M27" s="6"/>
      <c r="N27" s="6"/>
      <c r="P27" s="6"/>
    </row>
    <row r="28" spans="2:16" ht="22.5" customHeight="1">
      <c r="B28" s="9"/>
      <c r="G28" s="6"/>
      <c r="J28" s="6"/>
      <c r="L28" s="6"/>
      <c r="M28" s="6"/>
      <c r="N28" s="6"/>
      <c r="P28" s="6"/>
    </row>
    <row r="29" spans="2:16" ht="22.5" customHeight="1">
      <c r="B29" s="9"/>
      <c r="G29" s="6"/>
      <c r="J29" s="6"/>
      <c r="L29" s="6"/>
      <c r="M29" s="6"/>
      <c r="N29" s="6"/>
      <c r="P29" s="6"/>
    </row>
    <row r="30" spans="2:16" ht="41.25" customHeight="1">
      <c r="B30" s="11" t="s">
        <v>22</v>
      </c>
      <c r="C30" s="11"/>
      <c r="D30" s="11"/>
      <c r="E30" s="11"/>
      <c r="F30" s="11"/>
      <c r="G30" s="11"/>
      <c r="H30" s="11"/>
      <c r="I30" s="11"/>
      <c r="J30" s="11"/>
      <c r="K30" s="11"/>
      <c r="L30" s="11"/>
      <c r="M30" s="11"/>
      <c r="N30" s="11"/>
      <c r="O30" s="12"/>
      <c r="P30" s="13"/>
    </row>
    <row r="31" spans="2:16" ht="16.5" customHeight="1">
      <c r="B31" s="11" t="s">
        <v>23</v>
      </c>
      <c r="C31" s="11"/>
      <c r="D31" s="11"/>
      <c r="E31" s="11"/>
      <c r="F31" s="11"/>
      <c r="G31" s="11"/>
      <c r="H31" s="11"/>
      <c r="I31" s="11"/>
      <c r="J31" s="11"/>
      <c r="K31" s="11"/>
      <c r="L31" s="11"/>
      <c r="M31" s="11"/>
      <c r="N31" s="11"/>
      <c r="O31" s="13"/>
      <c r="P31" s="13"/>
    </row>
    <row r="32" spans="2:16" ht="16.5" customHeight="1">
      <c r="B32" s="11"/>
      <c r="C32" s="11"/>
      <c r="D32" s="11"/>
      <c r="E32" s="11"/>
      <c r="F32" s="11"/>
      <c r="G32" s="11"/>
      <c r="H32" s="11"/>
      <c r="I32" s="11"/>
      <c r="J32" s="11"/>
      <c r="K32" s="11"/>
      <c r="L32" s="11"/>
      <c r="M32" s="11"/>
      <c r="N32" s="11"/>
      <c r="O32" s="13"/>
      <c r="P32" s="13"/>
    </row>
    <row r="33" spans="2:16" ht="16.5" customHeight="1">
      <c r="B33" s="11"/>
      <c r="C33" s="11"/>
      <c r="D33" s="11"/>
      <c r="E33" s="11"/>
      <c r="F33" s="11"/>
      <c r="G33" s="11"/>
      <c r="H33" s="11"/>
      <c r="I33" s="11"/>
      <c r="J33" s="11"/>
      <c r="K33" s="11"/>
      <c r="L33" s="11"/>
      <c r="M33" s="11"/>
      <c r="N33" s="11"/>
      <c r="O33" s="13"/>
      <c r="P33" s="13"/>
    </row>
    <row r="34" spans="2:16" ht="16.5" customHeight="1">
      <c r="B34" s="11"/>
      <c r="C34" s="11"/>
      <c r="D34" s="11"/>
      <c r="E34" s="11"/>
      <c r="F34" s="11"/>
      <c r="G34" s="11"/>
      <c r="H34" s="11"/>
      <c r="I34" s="11"/>
      <c r="J34" s="11"/>
      <c r="K34" s="11"/>
      <c r="L34" s="11"/>
      <c r="M34" s="11"/>
      <c r="N34" s="11"/>
      <c r="O34" s="13"/>
      <c r="P34" s="13"/>
    </row>
    <row r="35" spans="2:16" ht="45.75" customHeight="1">
      <c r="B35" s="11" t="s">
        <v>24</v>
      </c>
      <c r="C35" s="11"/>
      <c r="D35" s="11"/>
      <c r="E35" s="11"/>
      <c r="F35" s="11"/>
      <c r="G35" s="13" t="s">
        <v>25</v>
      </c>
      <c r="H35" s="11"/>
      <c r="I35" s="11"/>
      <c r="J35" s="11"/>
      <c r="K35" s="11"/>
      <c r="L35" s="11"/>
      <c r="M35" s="11"/>
      <c r="N35" s="11"/>
      <c r="O35" s="12"/>
      <c r="P35" s="13"/>
    </row>
    <row r="36" spans="2:16" ht="14.25">
      <c r="B36" s="14" t="s">
        <v>26</v>
      </c>
      <c r="C36" s="14"/>
      <c r="D36" s="14"/>
      <c r="E36" s="14"/>
      <c r="F36" s="14"/>
      <c r="G36" s="15" t="s">
        <v>27</v>
      </c>
      <c r="H36" s="14"/>
      <c r="I36" s="14"/>
      <c r="J36" s="14"/>
      <c r="K36" s="14"/>
      <c r="L36" s="14"/>
      <c r="M36" s="14"/>
      <c r="N36" s="14"/>
      <c r="O36" s="12"/>
      <c r="P36" s="13"/>
    </row>
    <row r="37" spans="2:16" ht="14.25">
      <c r="B37" s="14"/>
      <c r="C37" s="14"/>
      <c r="D37" s="14"/>
      <c r="E37" s="14"/>
      <c r="F37" s="14"/>
      <c r="G37" s="14"/>
      <c r="H37" s="14"/>
      <c r="I37" s="14"/>
      <c r="J37" s="14"/>
      <c r="K37" s="14"/>
      <c r="L37" s="14"/>
      <c r="M37" s="14"/>
      <c r="N37" s="14"/>
      <c r="O37" s="12"/>
      <c r="P37" s="13"/>
    </row>
    <row r="38" spans="2:16" ht="14.25">
      <c r="B38" s="14"/>
      <c r="C38" s="14"/>
      <c r="D38" s="14"/>
      <c r="E38" s="14"/>
      <c r="F38" s="14"/>
      <c r="G38" s="14"/>
      <c r="H38" s="14"/>
      <c r="I38" s="14"/>
      <c r="J38" s="14"/>
      <c r="K38" s="14"/>
      <c r="L38" s="14"/>
      <c r="M38" s="14"/>
      <c r="N38" s="14"/>
      <c r="O38" s="12"/>
      <c r="P38" s="13"/>
    </row>
    <row r="39" spans="2:16" ht="14.25">
      <c r="B39" s="14"/>
      <c r="C39" s="14"/>
      <c r="D39" s="14"/>
      <c r="E39" s="14"/>
      <c r="F39" s="14"/>
      <c r="G39" s="14"/>
      <c r="H39" s="14"/>
      <c r="I39" s="14"/>
      <c r="J39" s="14"/>
      <c r="K39" s="14"/>
      <c r="L39" s="14"/>
      <c r="M39" s="14"/>
      <c r="N39" s="14"/>
      <c r="O39" s="12"/>
      <c r="P39" s="13"/>
    </row>
    <row r="40" spans="2:16" ht="14.25">
      <c r="B40" s="14"/>
      <c r="C40" s="14"/>
      <c r="D40" s="14"/>
      <c r="E40" s="14"/>
      <c r="F40" s="14"/>
      <c r="G40" s="14"/>
      <c r="H40" s="14"/>
      <c r="I40" s="14"/>
      <c r="J40" s="14"/>
      <c r="K40" s="14"/>
      <c r="L40" s="14"/>
      <c r="M40" s="14"/>
      <c r="N40" s="14"/>
      <c r="O40" s="12"/>
      <c r="P40" s="13"/>
    </row>
    <row r="41" spans="2:16" ht="45.75" customHeight="1">
      <c r="B41" s="11" t="s">
        <v>28</v>
      </c>
      <c r="C41" s="11"/>
      <c r="D41" s="11"/>
      <c r="E41" s="11"/>
      <c r="F41" s="11"/>
      <c r="G41" s="12" t="s">
        <v>29</v>
      </c>
      <c r="H41" s="11"/>
      <c r="I41" s="11"/>
      <c r="J41" s="11"/>
      <c r="K41" s="11"/>
      <c r="L41" s="11"/>
      <c r="M41" s="11"/>
      <c r="N41" s="11"/>
      <c r="O41" s="12"/>
      <c r="P41" s="13"/>
    </row>
    <row r="42" spans="2:16" ht="16.5" customHeight="1">
      <c r="B42" s="14" t="s">
        <v>30</v>
      </c>
      <c r="C42" s="14"/>
      <c r="D42" s="14"/>
      <c r="E42" s="14"/>
      <c r="F42" s="14"/>
      <c r="G42" s="16" t="s">
        <v>30</v>
      </c>
      <c r="H42" s="14"/>
      <c r="I42" s="14"/>
      <c r="J42" s="14"/>
      <c r="K42" s="14"/>
      <c r="L42" s="14"/>
      <c r="M42" s="14"/>
      <c r="N42" s="14"/>
      <c r="O42" s="16"/>
      <c r="P42" s="15"/>
    </row>
    <row r="47" spans="2:12" ht="41.25" customHeight="1">
      <c r="B47" s="11" t="s">
        <v>31</v>
      </c>
      <c r="C47" s="11"/>
      <c r="D47" s="11"/>
      <c r="E47" s="11"/>
      <c r="F47" s="11"/>
      <c r="G47" s="11"/>
      <c r="H47" s="11"/>
      <c r="I47" s="11"/>
      <c r="J47" s="11"/>
      <c r="K47" s="11"/>
      <c r="L47" s="11"/>
    </row>
    <row r="48" spans="2:12" ht="21" customHeight="1">
      <c r="B48" s="14" t="s">
        <v>30</v>
      </c>
      <c r="C48" s="14"/>
      <c r="D48" s="14"/>
      <c r="E48" s="14"/>
      <c r="F48" s="14"/>
      <c r="G48" s="14"/>
      <c r="H48" s="14"/>
      <c r="I48" s="14"/>
      <c r="J48" s="14"/>
      <c r="K48" s="14"/>
      <c r="L48" s="14"/>
    </row>
    <row r="55" ht="14.25">
      <c r="B55"/>
    </row>
    <row r="56" ht="14.25">
      <c r="B5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H91"/>
  <sheetViews>
    <sheetView workbookViewId="0" topLeftCell="A1">
      <selection activeCell="L30" sqref="L30"/>
    </sheetView>
  </sheetViews>
  <sheetFormatPr defaultColWidth="9.140625" defaultRowHeight="12.75"/>
  <cols>
    <col min="1" max="1" width="11.57421875" style="0" customWidth="1"/>
    <col min="2" max="2" width="42.7109375" style="0" customWidth="1"/>
    <col min="3" max="3" width="16.7109375" style="82" customWidth="1"/>
    <col min="4" max="4" width="12.57421875" style="82" customWidth="1"/>
    <col min="5" max="5" width="14.28125" style="82" customWidth="1"/>
    <col min="6" max="6" width="15.57421875" style="82" customWidth="1"/>
    <col min="7" max="7" width="12.57421875" style="82" customWidth="1"/>
    <col min="8" max="8" width="14.28125" style="82" customWidth="1"/>
    <col min="9" max="16384" width="11.57421875" style="0" customWidth="1"/>
  </cols>
  <sheetData>
    <row r="2" ht="14.25">
      <c r="A2" t="s">
        <v>267</v>
      </c>
    </row>
    <row r="3" ht="14.25">
      <c r="A3" t="s">
        <v>268</v>
      </c>
    </row>
    <row r="4" ht="14.25">
      <c r="A4" t="s">
        <v>184</v>
      </c>
    </row>
    <row r="5" spans="3:8" ht="14.25">
      <c r="C5" s="83" t="s">
        <v>186</v>
      </c>
      <c r="D5" s="83"/>
      <c r="E5" s="83"/>
      <c r="F5" s="84" t="s">
        <v>269</v>
      </c>
      <c r="G5" s="84"/>
      <c r="H5" s="84"/>
    </row>
    <row r="6" spans="1:8" ht="14.25">
      <c r="A6" t="s">
        <v>187</v>
      </c>
      <c r="B6" t="s">
        <v>188</v>
      </c>
      <c r="C6" s="82" t="s">
        <v>189</v>
      </c>
      <c r="D6" s="82" t="s">
        <v>190</v>
      </c>
      <c r="E6" s="82" t="s">
        <v>191</v>
      </c>
      <c r="F6" s="82" t="s">
        <v>189</v>
      </c>
      <c r="G6" s="82" t="s">
        <v>190</v>
      </c>
      <c r="H6" s="82" t="s">
        <v>191</v>
      </c>
    </row>
    <row r="7" spans="1:8" ht="14.25">
      <c r="A7">
        <v>1031</v>
      </c>
      <c r="B7" t="s">
        <v>192</v>
      </c>
      <c r="C7" s="82">
        <v>0</v>
      </c>
      <c r="D7" s="82">
        <v>0</v>
      </c>
      <c r="E7" s="82">
        <v>0</v>
      </c>
      <c r="F7" s="82">
        <v>0</v>
      </c>
      <c r="G7" s="82">
        <v>0</v>
      </c>
      <c r="H7" s="82">
        <v>0</v>
      </c>
    </row>
    <row r="8" spans="1:8" ht="14.25">
      <c r="A8">
        <v>1032</v>
      </c>
      <c r="B8" t="s">
        <v>194</v>
      </c>
      <c r="C8" s="82">
        <v>0</v>
      </c>
      <c r="D8" s="82">
        <v>0</v>
      </c>
      <c r="E8" s="82">
        <v>0</v>
      </c>
      <c r="F8" s="82">
        <v>0</v>
      </c>
      <c r="G8" s="82">
        <v>0</v>
      </c>
      <c r="H8" s="82">
        <v>0</v>
      </c>
    </row>
    <row r="9" spans="1:8" ht="14.25">
      <c r="A9">
        <v>1033</v>
      </c>
      <c r="B9" t="s">
        <v>195</v>
      </c>
      <c r="C9" s="82">
        <v>0</v>
      </c>
      <c r="D9" s="82">
        <v>0</v>
      </c>
      <c r="E9" s="82">
        <v>0</v>
      </c>
      <c r="F9" s="82">
        <v>0</v>
      </c>
      <c r="G9" s="82">
        <v>0</v>
      </c>
      <c r="H9" s="82">
        <v>0</v>
      </c>
    </row>
    <row r="10" spans="1:8" ht="14.25">
      <c r="A10">
        <v>1034</v>
      </c>
      <c r="B10" t="s">
        <v>196</v>
      </c>
      <c r="C10" s="82">
        <v>0</v>
      </c>
      <c r="D10" s="82">
        <v>0</v>
      </c>
      <c r="E10" s="82">
        <v>0</v>
      </c>
      <c r="F10" s="82">
        <v>0</v>
      </c>
      <c r="G10" s="82">
        <v>0</v>
      </c>
      <c r="H10" s="82">
        <v>0</v>
      </c>
    </row>
    <row r="11" spans="1:8" ht="14.25">
      <c r="A11">
        <v>1035</v>
      </c>
      <c r="B11" t="s">
        <v>197</v>
      </c>
      <c r="C11" s="82">
        <v>0</v>
      </c>
      <c r="D11" s="82">
        <v>0</v>
      </c>
      <c r="E11" s="82">
        <v>0</v>
      </c>
      <c r="F11" s="82">
        <v>0</v>
      </c>
      <c r="G11" s="82">
        <v>0</v>
      </c>
      <c r="H11" s="82">
        <v>0</v>
      </c>
    </row>
    <row r="12" spans="1:8" ht="14.25">
      <c r="A12">
        <v>1250</v>
      </c>
      <c r="B12" t="s">
        <v>198</v>
      </c>
      <c r="C12" s="82">
        <v>0</v>
      </c>
      <c r="D12" s="82">
        <v>0</v>
      </c>
      <c r="E12" s="82">
        <v>0</v>
      </c>
      <c r="F12" s="82">
        <v>0</v>
      </c>
      <c r="G12" s="82">
        <v>0</v>
      </c>
      <c r="H12" s="82">
        <v>0</v>
      </c>
    </row>
    <row r="13" spans="1:8" ht="14.25">
      <c r="A13">
        <v>1500</v>
      </c>
      <c r="B13" t="s">
        <v>199</v>
      </c>
      <c r="C13" s="82">
        <v>36905</v>
      </c>
      <c r="D13" s="82">
        <v>-17930</v>
      </c>
      <c r="E13" s="82">
        <v>18975</v>
      </c>
      <c r="F13" s="82">
        <v>46005</v>
      </c>
      <c r="G13" s="82">
        <v>-9100</v>
      </c>
      <c r="H13" s="82">
        <v>36905</v>
      </c>
    </row>
    <row r="14" spans="1:8" ht="14.25">
      <c r="A14">
        <v>1570</v>
      </c>
      <c r="B14" t="s">
        <v>200</v>
      </c>
      <c r="C14" s="82">
        <v>0</v>
      </c>
      <c r="D14" s="82">
        <v>0</v>
      </c>
      <c r="E14" s="82">
        <v>0</v>
      </c>
      <c r="F14" s="82">
        <v>0</v>
      </c>
      <c r="G14" s="82">
        <v>0</v>
      </c>
      <c r="H14" s="82">
        <v>0</v>
      </c>
    </row>
    <row r="15" spans="1:8" ht="14.25">
      <c r="A15">
        <v>1900</v>
      </c>
      <c r="B15" t="s">
        <v>201</v>
      </c>
      <c r="C15" s="82">
        <v>0</v>
      </c>
      <c r="D15" s="82">
        <v>0</v>
      </c>
      <c r="E15" s="82">
        <v>0</v>
      </c>
      <c r="F15" s="82">
        <v>0</v>
      </c>
      <c r="G15" s="82">
        <v>0</v>
      </c>
      <c r="H15" s="82">
        <v>0</v>
      </c>
    </row>
    <row r="16" spans="1:8" ht="14.25">
      <c r="A16">
        <v>1920</v>
      </c>
      <c r="B16" t="s">
        <v>202</v>
      </c>
      <c r="C16" s="82">
        <v>24975.71</v>
      </c>
      <c r="D16" s="82">
        <v>33141.58</v>
      </c>
      <c r="E16" s="82">
        <v>58117.29</v>
      </c>
      <c r="F16" s="82">
        <v>75588.31</v>
      </c>
      <c r="G16" s="82">
        <v>-50612.6</v>
      </c>
      <c r="H16" s="82">
        <v>24975.71</v>
      </c>
    </row>
    <row r="17" spans="1:8" ht="14.25">
      <c r="A17">
        <v>1921</v>
      </c>
      <c r="B17" t="s">
        <v>203</v>
      </c>
      <c r="C17" s="82">
        <v>33431.53</v>
      </c>
      <c r="D17" s="82">
        <v>-4342.59</v>
      </c>
      <c r="E17" s="82">
        <v>29088.94</v>
      </c>
      <c r="F17" s="82">
        <v>41343.45</v>
      </c>
      <c r="G17" s="82">
        <v>-7911.92</v>
      </c>
      <c r="H17" s="82">
        <v>33431.53</v>
      </c>
    </row>
    <row r="18" spans="1:8" ht="14.25">
      <c r="A18">
        <v>1940</v>
      </c>
      <c r="B18" t="s">
        <v>204</v>
      </c>
      <c r="C18" s="82">
        <v>1071132.93</v>
      </c>
      <c r="D18" s="82">
        <v>-72785.79</v>
      </c>
      <c r="E18" s="82">
        <v>998347.14</v>
      </c>
      <c r="F18" s="82">
        <v>1038688.41</v>
      </c>
      <c r="G18" s="82">
        <v>32444.52</v>
      </c>
      <c r="H18" s="82">
        <v>1071132.93</v>
      </c>
    </row>
    <row r="19" spans="1:8" ht="14.25">
      <c r="A19">
        <v>1941</v>
      </c>
      <c r="B19" t="s">
        <v>205</v>
      </c>
      <c r="C19" s="82">
        <v>24922.23</v>
      </c>
      <c r="D19" s="82">
        <v>2305</v>
      </c>
      <c r="E19" s="82">
        <v>27227.23</v>
      </c>
      <c r="F19" s="82">
        <v>27711.23</v>
      </c>
      <c r="G19" s="82">
        <v>-2789</v>
      </c>
      <c r="H19" s="82">
        <v>24922.23</v>
      </c>
    </row>
    <row r="20" spans="1:8" ht="14.25">
      <c r="A20">
        <v>1942</v>
      </c>
      <c r="B20" t="s">
        <v>206</v>
      </c>
      <c r="C20" s="82">
        <v>179564.67</v>
      </c>
      <c r="D20" s="82">
        <v>29515.95</v>
      </c>
      <c r="E20" s="82">
        <v>209080.62</v>
      </c>
      <c r="F20" s="82">
        <v>211159.57</v>
      </c>
      <c r="G20" s="82">
        <v>-31594.9</v>
      </c>
      <c r="H20" s="82">
        <v>179564.67</v>
      </c>
    </row>
    <row r="21" spans="1:8" ht="14.25">
      <c r="A21">
        <v>1950</v>
      </c>
      <c r="B21" t="s">
        <v>207</v>
      </c>
      <c r="C21" s="82">
        <v>978.84</v>
      </c>
      <c r="D21" s="82">
        <v>390.51</v>
      </c>
      <c r="E21" s="82">
        <v>1369.35</v>
      </c>
      <c r="F21" s="82">
        <v>1220.18</v>
      </c>
      <c r="G21" s="82">
        <v>-241.34</v>
      </c>
      <c r="H21" s="82">
        <v>978.84</v>
      </c>
    </row>
    <row r="22" spans="1:8" ht="14.25">
      <c r="A22">
        <v>2000</v>
      </c>
      <c r="B22" t="s">
        <v>208</v>
      </c>
      <c r="C22" s="82">
        <v>-1111240.55</v>
      </c>
      <c r="D22" s="82">
        <v>69532.64</v>
      </c>
      <c r="E22" s="82">
        <v>-1041707.91</v>
      </c>
      <c r="F22" s="82">
        <v>-1198136.71</v>
      </c>
      <c r="G22" s="82">
        <v>86896.16</v>
      </c>
      <c r="H22" s="82">
        <v>-1111240.55</v>
      </c>
    </row>
    <row r="23" spans="1:8" ht="14.25">
      <c r="A23">
        <v>2090</v>
      </c>
      <c r="B23" t="s">
        <v>209</v>
      </c>
      <c r="C23" s="82">
        <v>69532.64</v>
      </c>
      <c r="D23" s="82">
        <v>-70216.3</v>
      </c>
      <c r="E23" s="82">
        <v>-683.66</v>
      </c>
      <c r="F23" s="82">
        <v>86896.16</v>
      </c>
      <c r="G23" s="82">
        <v>-17363.52</v>
      </c>
      <c r="H23" s="82">
        <v>69532.64</v>
      </c>
    </row>
    <row r="24" spans="1:8" ht="14.25">
      <c r="A24">
        <v>2400</v>
      </c>
      <c r="B24" t="s">
        <v>210</v>
      </c>
      <c r="C24" s="82">
        <v>-2358</v>
      </c>
      <c r="D24" s="82">
        <v>-397.25</v>
      </c>
      <c r="E24" s="82">
        <v>-2755.25</v>
      </c>
      <c r="F24" s="82">
        <v>-2845</v>
      </c>
      <c r="G24" s="82">
        <v>487</v>
      </c>
      <c r="H24" s="82">
        <v>-2358</v>
      </c>
    </row>
    <row r="25" spans="1:8" ht="14.25">
      <c r="A25">
        <v>2600</v>
      </c>
      <c r="B25" t="s">
        <v>211</v>
      </c>
      <c r="C25" s="82">
        <v>0</v>
      </c>
      <c r="D25" s="82">
        <v>0</v>
      </c>
      <c r="E25" s="82">
        <v>0</v>
      </c>
      <c r="F25" s="82">
        <v>0</v>
      </c>
      <c r="G25" s="82">
        <v>0</v>
      </c>
      <c r="H25" s="82">
        <v>0</v>
      </c>
    </row>
    <row r="26" spans="1:8" ht="14.25">
      <c r="A26">
        <v>2601</v>
      </c>
      <c r="B26" t="s">
        <v>212</v>
      </c>
      <c r="C26" s="82">
        <v>-810</v>
      </c>
      <c r="D26" s="82">
        <v>-390</v>
      </c>
      <c r="E26" s="82">
        <v>-1200</v>
      </c>
      <c r="F26" s="82">
        <v>-1053</v>
      </c>
      <c r="G26" s="82">
        <v>243</v>
      </c>
      <c r="H26" s="82">
        <v>-810</v>
      </c>
    </row>
    <row r="27" spans="1:8" ht="14.25">
      <c r="A27">
        <v>2930</v>
      </c>
      <c r="B27" t="s">
        <v>213</v>
      </c>
      <c r="C27" s="82">
        <v>0</v>
      </c>
      <c r="D27" s="82">
        <v>0</v>
      </c>
      <c r="E27" s="82">
        <v>0</v>
      </c>
      <c r="F27" s="82">
        <v>0</v>
      </c>
      <c r="G27" s="82">
        <v>0</v>
      </c>
      <c r="H27" s="82">
        <v>0</v>
      </c>
    </row>
    <row r="28" spans="1:8" ht="14.25">
      <c r="A28">
        <v>2970</v>
      </c>
      <c r="B28" t="s">
        <v>214</v>
      </c>
      <c r="C28" s="82">
        <v>-327035</v>
      </c>
      <c r="D28" s="82">
        <v>31176.25</v>
      </c>
      <c r="E28" s="82">
        <v>-295858.75</v>
      </c>
      <c r="F28" s="82">
        <v>-322088.75</v>
      </c>
      <c r="G28" s="82">
        <v>-4946.25</v>
      </c>
      <c r="H28" s="82">
        <v>-327035</v>
      </c>
    </row>
    <row r="29" spans="1:8" ht="14.25">
      <c r="A29">
        <v>2990</v>
      </c>
      <c r="B29" t="s">
        <v>215</v>
      </c>
      <c r="C29" s="82">
        <v>0</v>
      </c>
      <c r="D29" s="82">
        <v>0</v>
      </c>
      <c r="E29" s="82">
        <v>0</v>
      </c>
      <c r="F29" s="82">
        <v>-4488.85</v>
      </c>
      <c r="G29" s="82">
        <v>4488.85</v>
      </c>
      <c r="H29" s="82">
        <v>0</v>
      </c>
    </row>
    <row r="30" spans="2:8" ht="14.25">
      <c r="B30" t="s">
        <v>216</v>
      </c>
      <c r="C30">
        <v>0</v>
      </c>
      <c r="D30" s="82">
        <v>0</v>
      </c>
      <c r="E30" s="82">
        <v>0</v>
      </c>
      <c r="F30" s="82">
        <v>0</v>
      </c>
      <c r="G30" s="82">
        <v>0</v>
      </c>
      <c r="H30" s="82">
        <v>0</v>
      </c>
    </row>
    <row r="31" ht="14.25">
      <c r="A31" t="s">
        <v>217</v>
      </c>
    </row>
    <row r="32" spans="3:6" ht="14.25">
      <c r="C32" t="s">
        <v>186</v>
      </c>
      <c r="F32" s="82" t="s">
        <v>269</v>
      </c>
    </row>
    <row r="33" spans="1:8" ht="14.25">
      <c r="A33" t="s">
        <v>187</v>
      </c>
      <c r="B33" t="s">
        <v>188</v>
      </c>
      <c r="C33" s="82" t="s">
        <v>189</v>
      </c>
      <c r="D33" s="82" t="s">
        <v>190</v>
      </c>
      <c r="E33" s="82" t="s">
        <v>191</v>
      </c>
      <c r="F33" s="82" t="s">
        <v>189</v>
      </c>
      <c r="G33" s="82" t="s">
        <v>190</v>
      </c>
      <c r="H33" s="82" t="s">
        <v>191</v>
      </c>
    </row>
    <row r="34" spans="1:8" ht="14.25">
      <c r="A34">
        <v>3011</v>
      </c>
      <c r="B34" t="s">
        <v>218</v>
      </c>
      <c r="C34" s="82">
        <v>0</v>
      </c>
      <c r="D34" s="82">
        <v>-7500</v>
      </c>
      <c r="E34" s="82">
        <v>-7500</v>
      </c>
      <c r="F34" s="82">
        <v>0</v>
      </c>
      <c r="G34" s="82">
        <v>-2500</v>
      </c>
      <c r="H34" s="82">
        <v>-2500</v>
      </c>
    </row>
    <row r="35" spans="1:8" ht="14.25">
      <c r="A35">
        <v>3100</v>
      </c>
      <c r="B35" t="s">
        <v>145</v>
      </c>
      <c r="C35" s="82">
        <v>0</v>
      </c>
      <c r="D35" s="82">
        <v>-87385</v>
      </c>
      <c r="E35" s="82">
        <v>-87385</v>
      </c>
      <c r="F35" s="82">
        <v>0</v>
      </c>
      <c r="G35" s="82">
        <v>-79247.5</v>
      </c>
      <c r="H35" s="82">
        <v>-79247.5</v>
      </c>
    </row>
    <row r="36" spans="1:8" ht="14.25">
      <c r="A36">
        <v>3101</v>
      </c>
      <c r="B36" t="s">
        <v>146</v>
      </c>
      <c r="C36" s="82">
        <v>0</v>
      </c>
      <c r="D36" s="82">
        <v>-155000</v>
      </c>
      <c r="E36" s="82">
        <v>-155000</v>
      </c>
      <c r="F36" s="82">
        <v>0</v>
      </c>
      <c r="G36" s="82">
        <v>-166250</v>
      </c>
      <c r="H36" s="82">
        <v>-166250</v>
      </c>
    </row>
    <row r="37" spans="1:8" ht="14.25">
      <c r="A37">
        <v>3102</v>
      </c>
      <c r="B37" t="s">
        <v>147</v>
      </c>
      <c r="C37" s="82">
        <v>0</v>
      </c>
      <c r="D37" s="82">
        <v>-79300</v>
      </c>
      <c r="E37" s="82">
        <v>-79300</v>
      </c>
      <c r="F37" s="82">
        <v>0</v>
      </c>
      <c r="G37" s="82">
        <v>-71175</v>
      </c>
      <c r="H37" s="82">
        <v>-71175</v>
      </c>
    </row>
    <row r="38" spans="1:8" ht="14.25">
      <c r="A38">
        <v>3110</v>
      </c>
      <c r="B38" t="s">
        <v>148</v>
      </c>
      <c r="C38" s="82">
        <v>0</v>
      </c>
      <c r="D38" s="82">
        <v>0</v>
      </c>
      <c r="E38" s="82">
        <v>0</v>
      </c>
      <c r="F38" s="82">
        <v>0</v>
      </c>
      <c r="G38" s="82">
        <v>0</v>
      </c>
      <c r="H38" s="82">
        <v>0</v>
      </c>
    </row>
    <row r="39" spans="1:8" ht="14.25">
      <c r="A39">
        <v>3185</v>
      </c>
      <c r="B39" t="s">
        <v>219</v>
      </c>
      <c r="C39" s="82">
        <v>0</v>
      </c>
      <c r="D39" s="82">
        <v>0</v>
      </c>
      <c r="E39" s="82">
        <v>0</v>
      </c>
      <c r="F39" s="82">
        <v>0</v>
      </c>
      <c r="G39" s="82">
        <v>0</v>
      </c>
      <c r="H39" s="82">
        <v>0</v>
      </c>
    </row>
    <row r="40" spans="1:8" ht="14.25">
      <c r="A40">
        <v>3280</v>
      </c>
      <c r="B40" t="s">
        <v>220</v>
      </c>
      <c r="C40" s="82">
        <v>0</v>
      </c>
      <c r="D40" s="82">
        <v>9146.25</v>
      </c>
      <c r="E40" s="82">
        <v>9146.25</v>
      </c>
      <c r="F40" s="82">
        <v>0</v>
      </c>
      <c r="G40" s="82">
        <v>4790</v>
      </c>
      <c r="H40" s="82">
        <v>4790</v>
      </c>
    </row>
    <row r="41" spans="1:8" ht="14.25">
      <c r="A41">
        <v>3900</v>
      </c>
      <c r="B41" t="s">
        <v>221</v>
      </c>
      <c r="C41" s="82">
        <v>0</v>
      </c>
      <c r="D41" s="82">
        <v>0</v>
      </c>
      <c r="E41" s="82">
        <v>0</v>
      </c>
      <c r="F41" s="82">
        <v>0</v>
      </c>
      <c r="G41" s="82">
        <v>0</v>
      </c>
      <c r="H41" s="82">
        <v>0</v>
      </c>
    </row>
    <row r="42" spans="1:8" ht="14.25">
      <c r="A42">
        <v>3910</v>
      </c>
      <c r="B42" t="s">
        <v>222</v>
      </c>
      <c r="C42" s="82">
        <v>0</v>
      </c>
      <c r="D42" s="82">
        <v>0</v>
      </c>
      <c r="E42" s="82">
        <v>0</v>
      </c>
      <c r="F42" s="82">
        <v>0</v>
      </c>
      <c r="G42" s="82">
        <v>0</v>
      </c>
      <c r="H42" s="82">
        <v>0</v>
      </c>
    </row>
    <row r="43" spans="1:8" ht="14.25">
      <c r="A43">
        <v>3911</v>
      </c>
      <c r="B43" t="s">
        <v>223</v>
      </c>
      <c r="C43" s="82">
        <v>0</v>
      </c>
      <c r="D43" s="82">
        <v>0</v>
      </c>
      <c r="E43" s="82">
        <v>0</v>
      </c>
      <c r="F43" s="82">
        <v>0</v>
      </c>
      <c r="G43" s="82">
        <v>0</v>
      </c>
      <c r="H43" s="82">
        <v>0</v>
      </c>
    </row>
    <row r="44" spans="1:8" ht="14.25">
      <c r="A44">
        <v>3912</v>
      </c>
      <c r="B44" t="s">
        <v>152</v>
      </c>
      <c r="C44" s="82">
        <v>0</v>
      </c>
      <c r="D44" s="82">
        <v>0</v>
      </c>
      <c r="E44" s="82">
        <v>0</v>
      </c>
      <c r="F44" s="82">
        <v>0</v>
      </c>
      <c r="G44" s="82">
        <v>0</v>
      </c>
      <c r="H44" s="82">
        <v>0</v>
      </c>
    </row>
    <row r="45" spans="1:8" ht="14.25">
      <c r="A45">
        <v>3913</v>
      </c>
      <c r="B45" t="s">
        <v>153</v>
      </c>
      <c r="C45" s="82">
        <v>0</v>
      </c>
      <c r="D45" s="82">
        <v>-5508.44</v>
      </c>
      <c r="E45" s="82">
        <v>-5508.44</v>
      </c>
      <c r="F45" s="82">
        <v>0</v>
      </c>
      <c r="G45" s="82">
        <v>-13210.56</v>
      </c>
      <c r="H45" s="82">
        <v>-13210.56</v>
      </c>
    </row>
    <row r="46" spans="1:8" ht="14.25">
      <c r="A46">
        <v>3915</v>
      </c>
      <c r="B46" t="s">
        <v>224</v>
      </c>
      <c r="C46" s="82">
        <v>0</v>
      </c>
      <c r="D46" s="82">
        <v>0</v>
      </c>
      <c r="E46" s="82">
        <v>0</v>
      </c>
      <c r="F46" s="82">
        <v>0</v>
      </c>
      <c r="G46" s="82">
        <v>0</v>
      </c>
      <c r="H46" s="82">
        <v>0</v>
      </c>
    </row>
    <row r="47" spans="1:8" ht="14.25">
      <c r="A47">
        <v>4100</v>
      </c>
      <c r="B47" t="s">
        <v>157</v>
      </c>
      <c r="C47" s="82">
        <v>0</v>
      </c>
      <c r="D47" s="82">
        <v>193950.57</v>
      </c>
      <c r="E47" s="82">
        <v>193950.57</v>
      </c>
      <c r="F47" s="82">
        <v>0</v>
      </c>
      <c r="G47" s="82">
        <v>194602.56</v>
      </c>
      <c r="H47" s="82">
        <v>194602.56</v>
      </c>
    </row>
    <row r="48" spans="1:8" ht="14.25">
      <c r="A48">
        <v>4101</v>
      </c>
      <c r="B48" t="s">
        <v>158</v>
      </c>
      <c r="C48" s="82">
        <v>0</v>
      </c>
      <c r="D48" s="82">
        <v>1160.61</v>
      </c>
      <c r="E48" s="82">
        <v>1160.61</v>
      </c>
      <c r="F48" s="82">
        <v>0</v>
      </c>
      <c r="G48" s="82">
        <v>3010.47</v>
      </c>
      <c r="H48" s="82">
        <v>3010.47</v>
      </c>
    </row>
    <row r="49" spans="1:8" ht="14.25">
      <c r="A49">
        <v>4102</v>
      </c>
      <c r="B49" t="s">
        <v>159</v>
      </c>
      <c r="C49" s="82">
        <v>0</v>
      </c>
      <c r="D49" s="82">
        <v>0</v>
      </c>
      <c r="E49" s="82">
        <v>0</v>
      </c>
      <c r="F49" s="82">
        <v>0</v>
      </c>
      <c r="G49" s="82">
        <v>0</v>
      </c>
      <c r="H49" s="82">
        <v>0</v>
      </c>
    </row>
    <row r="50" spans="1:8" ht="14.25">
      <c r="A50">
        <v>4103</v>
      </c>
      <c r="B50" t="s">
        <v>160</v>
      </c>
      <c r="C50" s="82">
        <v>0</v>
      </c>
      <c r="D50" s="82">
        <v>0</v>
      </c>
      <c r="E50" s="82">
        <v>0</v>
      </c>
      <c r="F50" s="82">
        <v>0</v>
      </c>
      <c r="G50" s="82">
        <v>0</v>
      </c>
      <c r="H50" s="82">
        <v>0</v>
      </c>
    </row>
    <row r="51" spans="1:8" ht="14.25">
      <c r="A51">
        <v>4190</v>
      </c>
      <c r="B51" t="s">
        <v>225</v>
      </c>
      <c r="C51" s="82">
        <v>0</v>
      </c>
      <c r="D51" s="82">
        <v>0</v>
      </c>
      <c r="E51" s="82">
        <v>0</v>
      </c>
      <c r="F51" s="82">
        <v>0</v>
      </c>
      <c r="G51" s="82">
        <v>0</v>
      </c>
      <c r="H51" s="82">
        <v>0</v>
      </c>
    </row>
    <row r="52" spans="1:8" ht="14.25">
      <c r="A52">
        <v>5000</v>
      </c>
      <c r="B52" t="s">
        <v>63</v>
      </c>
      <c r="C52" s="82">
        <v>0</v>
      </c>
      <c r="D52" s="82">
        <v>36000</v>
      </c>
      <c r="E52" s="82">
        <v>36000</v>
      </c>
      <c r="F52" s="82">
        <v>0</v>
      </c>
      <c r="G52" s="82">
        <v>36600</v>
      </c>
      <c r="H52" s="82">
        <v>36600</v>
      </c>
    </row>
    <row r="53" spans="1:8" ht="14.25">
      <c r="A53">
        <v>5400</v>
      </c>
      <c r="B53" t="s">
        <v>64</v>
      </c>
      <c r="C53" s="82">
        <v>0</v>
      </c>
      <c r="D53" s="82">
        <v>4817</v>
      </c>
      <c r="E53" s="82">
        <v>4817</v>
      </c>
      <c r="F53" s="82">
        <v>0</v>
      </c>
      <c r="G53" s="82">
        <v>5282</v>
      </c>
      <c r="H53" s="82">
        <v>5282</v>
      </c>
    </row>
    <row r="54" spans="1:8" ht="14.25">
      <c r="A54">
        <v>6300</v>
      </c>
      <c r="B54" t="s">
        <v>226</v>
      </c>
      <c r="C54" s="82">
        <v>0</v>
      </c>
      <c r="D54" s="82">
        <v>11931</v>
      </c>
      <c r="E54" s="82">
        <v>11931</v>
      </c>
      <c r="F54" s="82">
        <v>0</v>
      </c>
      <c r="G54" s="82">
        <v>11650</v>
      </c>
      <c r="H54" s="82">
        <v>11650</v>
      </c>
    </row>
    <row r="55" spans="1:8" ht="14.25">
      <c r="A55">
        <v>6560</v>
      </c>
      <c r="B55" t="s">
        <v>227</v>
      </c>
      <c r="C55" s="82">
        <v>0</v>
      </c>
      <c r="D55" s="82">
        <v>0</v>
      </c>
      <c r="E55" s="82">
        <v>0</v>
      </c>
      <c r="F55" s="82">
        <v>0</v>
      </c>
      <c r="G55" s="82">
        <v>0</v>
      </c>
      <c r="H55" s="82">
        <v>0</v>
      </c>
    </row>
    <row r="56" spans="1:8" ht="14.25">
      <c r="A56">
        <v>6590</v>
      </c>
      <c r="B56" t="s">
        <v>228</v>
      </c>
      <c r="C56" s="82">
        <v>0</v>
      </c>
      <c r="D56" s="82">
        <v>0</v>
      </c>
      <c r="E56" s="82">
        <v>0</v>
      </c>
      <c r="F56" s="82">
        <v>0</v>
      </c>
      <c r="G56" s="82">
        <v>0</v>
      </c>
      <c r="H56" s="82">
        <v>0</v>
      </c>
    </row>
    <row r="57" spans="1:8" ht="14.25">
      <c r="A57">
        <v>6700</v>
      </c>
      <c r="B57" t="s">
        <v>229</v>
      </c>
      <c r="C57" s="82">
        <v>0</v>
      </c>
      <c r="D57" s="82">
        <v>0</v>
      </c>
      <c r="E57" s="82">
        <v>0</v>
      </c>
      <c r="F57" s="82">
        <v>0</v>
      </c>
      <c r="G57" s="82">
        <v>0</v>
      </c>
      <c r="H57" s="82">
        <v>0</v>
      </c>
    </row>
    <row r="58" spans="1:8" ht="14.25">
      <c r="A58">
        <v>6701</v>
      </c>
      <c r="B58" t="s">
        <v>230</v>
      </c>
      <c r="C58" s="82">
        <v>0</v>
      </c>
      <c r="D58" s="82">
        <v>0</v>
      </c>
      <c r="E58" s="82">
        <v>0</v>
      </c>
      <c r="F58" s="82">
        <v>0</v>
      </c>
      <c r="G58" s="82">
        <v>0</v>
      </c>
      <c r="H58" s="82">
        <v>0</v>
      </c>
    </row>
    <row r="59" spans="1:8" ht="14.25">
      <c r="A59">
        <v>6703</v>
      </c>
      <c r="B59" t="s">
        <v>231</v>
      </c>
      <c r="C59" s="82">
        <v>0</v>
      </c>
      <c r="D59" s="82">
        <v>31250</v>
      </c>
      <c r="E59" s="82">
        <v>31250</v>
      </c>
      <c r="F59" s="82">
        <v>0</v>
      </c>
      <c r="G59" s="82">
        <v>30000</v>
      </c>
      <c r="H59" s="82">
        <v>30000</v>
      </c>
    </row>
    <row r="60" spans="1:8" ht="14.25">
      <c r="A60">
        <v>6704</v>
      </c>
      <c r="B60" t="s">
        <v>232</v>
      </c>
      <c r="C60" s="82">
        <v>0</v>
      </c>
      <c r="D60" s="82">
        <v>0</v>
      </c>
      <c r="E60" s="82">
        <v>0</v>
      </c>
      <c r="F60" s="82">
        <v>0</v>
      </c>
      <c r="G60" s="82">
        <v>0</v>
      </c>
      <c r="H60" s="82">
        <v>0</v>
      </c>
    </row>
    <row r="61" spans="1:8" ht="14.25">
      <c r="A61">
        <v>6707</v>
      </c>
      <c r="B61" t="s">
        <v>233</v>
      </c>
      <c r="C61" s="82">
        <v>0</v>
      </c>
      <c r="D61" s="82">
        <v>0</v>
      </c>
      <c r="E61" s="82">
        <v>0</v>
      </c>
      <c r="F61" s="82">
        <v>0</v>
      </c>
      <c r="G61" s="82">
        <v>0</v>
      </c>
      <c r="H61" s="82">
        <v>0</v>
      </c>
    </row>
    <row r="62" spans="1:8" ht="14.25">
      <c r="A62">
        <v>6708</v>
      </c>
      <c r="B62" t="s">
        <v>234</v>
      </c>
      <c r="C62" s="82">
        <v>0</v>
      </c>
      <c r="D62" s="82">
        <v>22872.41</v>
      </c>
      <c r="E62" s="82">
        <v>22872.41</v>
      </c>
      <c r="F62" s="82">
        <v>0</v>
      </c>
      <c r="G62" s="82">
        <v>22930</v>
      </c>
      <c r="H62" s="82">
        <v>22930</v>
      </c>
    </row>
    <row r="63" spans="1:8" ht="14.25">
      <c r="A63">
        <v>6800</v>
      </c>
      <c r="B63" t="s">
        <v>164</v>
      </c>
      <c r="C63" s="82">
        <v>0</v>
      </c>
      <c r="D63" s="82">
        <v>229</v>
      </c>
      <c r="E63" s="82">
        <v>229</v>
      </c>
      <c r="F63" s="82">
        <v>0</v>
      </c>
      <c r="G63" s="82">
        <v>427</v>
      </c>
      <c r="H63" s="82">
        <v>427</v>
      </c>
    </row>
    <row r="64" spans="1:8" ht="14.25">
      <c r="A64">
        <v>6801</v>
      </c>
      <c r="B64" t="s">
        <v>165</v>
      </c>
      <c r="C64" s="82">
        <v>0</v>
      </c>
      <c r="D64" s="82">
        <v>0</v>
      </c>
      <c r="E64" s="82">
        <v>0</v>
      </c>
      <c r="F64" s="82">
        <v>0</v>
      </c>
      <c r="G64" s="82">
        <v>0</v>
      </c>
      <c r="H64" s="82">
        <v>0</v>
      </c>
    </row>
    <row r="65" spans="1:8" ht="14.25">
      <c r="A65">
        <v>6860</v>
      </c>
      <c r="B65" t="s">
        <v>235</v>
      </c>
      <c r="C65" s="82">
        <v>0</v>
      </c>
      <c r="D65" s="82">
        <v>10610.08</v>
      </c>
      <c r="E65" s="82">
        <v>10610.08</v>
      </c>
      <c r="F65" s="82">
        <v>0</v>
      </c>
      <c r="G65" s="82">
        <v>20676.28</v>
      </c>
      <c r="H65" s="82">
        <v>20676.28</v>
      </c>
    </row>
    <row r="66" spans="1:8" ht="14.25">
      <c r="A66">
        <v>6861</v>
      </c>
      <c r="B66" t="s">
        <v>236</v>
      </c>
      <c r="C66" s="82">
        <v>0</v>
      </c>
      <c r="D66" s="82">
        <v>14135.62</v>
      </c>
      <c r="E66" s="82">
        <v>14135.62</v>
      </c>
      <c r="F66" s="82">
        <v>0</v>
      </c>
      <c r="G66" s="82">
        <v>14610</v>
      </c>
      <c r="H66" s="82">
        <v>14610</v>
      </c>
    </row>
    <row r="67" spans="1:8" ht="14.25">
      <c r="A67">
        <v>6865</v>
      </c>
      <c r="B67" t="s">
        <v>167</v>
      </c>
      <c r="C67" s="82">
        <v>0</v>
      </c>
      <c r="D67" s="82">
        <v>0</v>
      </c>
      <c r="E67" s="82">
        <v>0</v>
      </c>
      <c r="F67" s="82">
        <v>0</v>
      </c>
      <c r="G67" s="82">
        <v>0</v>
      </c>
      <c r="H67" s="82">
        <v>0</v>
      </c>
    </row>
    <row r="68" spans="1:8" ht="14.25">
      <c r="A68">
        <v>6866</v>
      </c>
      <c r="B68" t="s">
        <v>168</v>
      </c>
      <c r="C68" s="82">
        <v>0</v>
      </c>
      <c r="D68" s="82">
        <v>0</v>
      </c>
      <c r="E68" s="82">
        <v>0</v>
      </c>
      <c r="F68" s="82">
        <v>0</v>
      </c>
      <c r="G68" s="82">
        <v>0</v>
      </c>
      <c r="H68" s="82">
        <v>0</v>
      </c>
    </row>
    <row r="69" spans="1:8" ht="14.25">
      <c r="A69">
        <v>6867</v>
      </c>
      <c r="B69" t="s">
        <v>237</v>
      </c>
      <c r="C69" s="82">
        <v>0</v>
      </c>
      <c r="D69" s="82">
        <v>0</v>
      </c>
      <c r="E69" s="82">
        <v>0</v>
      </c>
      <c r="F69" s="82">
        <v>0</v>
      </c>
      <c r="G69" s="82">
        <v>600</v>
      </c>
      <c r="H69" s="82">
        <v>600</v>
      </c>
    </row>
    <row r="70" spans="1:8" ht="14.25">
      <c r="A70">
        <v>6868</v>
      </c>
      <c r="B70" t="s">
        <v>170</v>
      </c>
      <c r="C70" s="82">
        <v>0</v>
      </c>
      <c r="D70" s="82">
        <v>0</v>
      </c>
      <c r="E70" s="82">
        <v>0</v>
      </c>
      <c r="F70" s="82">
        <v>0</v>
      </c>
      <c r="G70" s="82">
        <v>21500</v>
      </c>
      <c r="H70" s="82">
        <v>21500</v>
      </c>
    </row>
    <row r="71" spans="1:8" ht="14.25">
      <c r="A71">
        <v>6870</v>
      </c>
      <c r="B71" t="s">
        <v>238</v>
      </c>
      <c r="C71" s="82">
        <v>0</v>
      </c>
      <c r="D71" s="82">
        <v>0</v>
      </c>
      <c r="E71" s="82">
        <v>0</v>
      </c>
      <c r="F71" s="82">
        <v>0</v>
      </c>
      <c r="G71" s="82">
        <v>0</v>
      </c>
      <c r="H71" s="82">
        <v>0</v>
      </c>
    </row>
    <row r="72" spans="1:8" ht="14.25">
      <c r="A72">
        <v>6940</v>
      </c>
      <c r="B72" t="s">
        <v>239</v>
      </c>
      <c r="C72" s="82">
        <v>0</v>
      </c>
      <c r="D72" s="82">
        <v>0</v>
      </c>
      <c r="E72" s="82">
        <v>0</v>
      </c>
      <c r="F72" s="82">
        <v>0</v>
      </c>
      <c r="G72" s="82">
        <v>0</v>
      </c>
      <c r="H72" s="82">
        <v>0</v>
      </c>
    </row>
    <row r="73" spans="1:8" ht="14.25">
      <c r="A73">
        <v>7140</v>
      </c>
      <c r="B73" t="s">
        <v>240</v>
      </c>
      <c r="C73" s="82">
        <v>0</v>
      </c>
      <c r="D73" s="82">
        <v>0</v>
      </c>
      <c r="E73" s="82">
        <v>0</v>
      </c>
      <c r="F73" s="82">
        <v>0</v>
      </c>
      <c r="G73" s="82">
        <v>0</v>
      </c>
      <c r="H73" s="82">
        <v>0</v>
      </c>
    </row>
    <row r="74" spans="1:8" ht="14.25">
      <c r="A74">
        <v>7300</v>
      </c>
      <c r="B74" t="s">
        <v>241</v>
      </c>
      <c r="C74" s="82">
        <v>0</v>
      </c>
      <c r="D74" s="82">
        <v>0</v>
      </c>
      <c r="E74" s="82">
        <v>0</v>
      </c>
      <c r="F74" s="82">
        <v>0</v>
      </c>
      <c r="G74" s="82">
        <v>0</v>
      </c>
      <c r="H74" s="82">
        <v>0</v>
      </c>
    </row>
    <row r="75" spans="1:8" ht="14.25">
      <c r="A75">
        <v>7312</v>
      </c>
      <c r="B75" t="s">
        <v>242</v>
      </c>
      <c r="C75" s="82">
        <v>0</v>
      </c>
      <c r="D75" s="82">
        <v>2115</v>
      </c>
      <c r="E75" s="82">
        <v>2115</v>
      </c>
      <c r="F75" s="82">
        <v>0</v>
      </c>
      <c r="G75" s="82">
        <v>2005</v>
      </c>
      <c r="H75" s="82">
        <v>2005</v>
      </c>
    </row>
    <row r="76" spans="1:8" ht="14.25">
      <c r="A76">
        <v>7320</v>
      </c>
      <c r="B76" t="s">
        <v>243</v>
      </c>
      <c r="C76" s="82">
        <v>0</v>
      </c>
      <c r="D76" s="82">
        <v>0</v>
      </c>
      <c r="E76" s="82">
        <v>0</v>
      </c>
      <c r="F76" s="82">
        <v>0</v>
      </c>
      <c r="G76" s="82">
        <v>0</v>
      </c>
      <c r="H76" s="82">
        <v>0</v>
      </c>
    </row>
    <row r="77" spans="1:8" ht="14.25">
      <c r="A77">
        <v>7381</v>
      </c>
      <c r="B77" t="s">
        <v>244</v>
      </c>
      <c r="C77" s="82">
        <v>0</v>
      </c>
      <c r="D77" s="82">
        <v>0</v>
      </c>
      <c r="E77" s="82">
        <v>0</v>
      </c>
      <c r="F77" s="82">
        <v>0</v>
      </c>
      <c r="G77" s="82">
        <v>0</v>
      </c>
      <c r="H77" s="82">
        <v>0</v>
      </c>
    </row>
    <row r="78" spans="1:8" ht="14.25">
      <c r="A78">
        <v>7382</v>
      </c>
      <c r="B78" t="s">
        <v>245</v>
      </c>
      <c r="C78" s="82">
        <v>0</v>
      </c>
      <c r="D78" s="82">
        <v>0</v>
      </c>
      <c r="E78" s="82">
        <v>0</v>
      </c>
      <c r="F78" s="82">
        <v>0</v>
      </c>
      <c r="G78" s="82">
        <v>93</v>
      </c>
      <c r="H78" s="82">
        <v>93</v>
      </c>
    </row>
    <row r="79" spans="1:8" ht="14.25">
      <c r="A79">
        <v>7383</v>
      </c>
      <c r="B79" t="s">
        <v>246</v>
      </c>
      <c r="C79" s="82">
        <v>0</v>
      </c>
      <c r="D79" s="82">
        <v>21875</v>
      </c>
      <c r="E79" s="82">
        <v>21875</v>
      </c>
      <c r="F79" s="82">
        <v>0</v>
      </c>
      <c r="G79" s="82">
        <v>21875</v>
      </c>
      <c r="H79" s="82">
        <v>21875</v>
      </c>
    </row>
    <row r="80" spans="1:8" ht="14.25">
      <c r="A80">
        <v>7420</v>
      </c>
      <c r="B80" t="s">
        <v>247</v>
      </c>
      <c r="C80" s="82">
        <v>0</v>
      </c>
      <c r="D80" s="82">
        <v>0</v>
      </c>
      <c r="E80" s="82">
        <v>0</v>
      </c>
      <c r="F80" s="82">
        <v>0</v>
      </c>
      <c r="G80" s="82">
        <v>0</v>
      </c>
      <c r="H80" s="82">
        <v>0</v>
      </c>
    </row>
    <row r="81" spans="1:8" ht="14.25">
      <c r="A81">
        <v>7430</v>
      </c>
      <c r="B81" t="s">
        <v>248</v>
      </c>
      <c r="C81" s="82">
        <v>0</v>
      </c>
      <c r="D81" s="82">
        <v>0</v>
      </c>
      <c r="E81" s="82">
        <v>0</v>
      </c>
      <c r="F81" s="82">
        <v>0</v>
      </c>
      <c r="G81" s="82">
        <v>0</v>
      </c>
      <c r="H81" s="82">
        <v>0</v>
      </c>
    </row>
    <row r="82" spans="1:8" ht="14.25">
      <c r="A82">
        <v>7500</v>
      </c>
      <c r="B82" t="s">
        <v>249</v>
      </c>
      <c r="C82" s="82">
        <v>0</v>
      </c>
      <c r="D82" s="82">
        <v>0</v>
      </c>
      <c r="E82" s="82">
        <v>0</v>
      </c>
      <c r="F82" s="82">
        <v>0</v>
      </c>
      <c r="G82" s="82">
        <v>0</v>
      </c>
      <c r="H82" s="82">
        <v>0</v>
      </c>
    </row>
    <row r="83" spans="1:8" ht="14.25">
      <c r="A83">
        <v>7710</v>
      </c>
      <c r="B83" t="s">
        <v>250</v>
      </c>
      <c r="C83" s="82">
        <v>0</v>
      </c>
      <c r="D83" s="82">
        <v>0</v>
      </c>
      <c r="E83" s="82">
        <v>0</v>
      </c>
      <c r="F83" s="82">
        <v>0</v>
      </c>
      <c r="G83" s="82">
        <v>0</v>
      </c>
      <c r="H83" s="82">
        <v>0</v>
      </c>
    </row>
    <row r="84" spans="1:8" ht="14.25">
      <c r="A84">
        <v>7720</v>
      </c>
      <c r="B84" t="s">
        <v>251</v>
      </c>
      <c r="C84" s="82">
        <v>0</v>
      </c>
      <c r="D84" s="82">
        <v>4400</v>
      </c>
      <c r="E84" s="82">
        <v>4400</v>
      </c>
      <c r="F84" s="82">
        <v>0</v>
      </c>
      <c r="G84" s="82">
        <v>2800</v>
      </c>
      <c r="H84" s="82">
        <v>2800</v>
      </c>
    </row>
    <row r="85" spans="1:8" ht="14.25">
      <c r="A85">
        <v>7770</v>
      </c>
      <c r="B85" t="s">
        <v>252</v>
      </c>
      <c r="C85" s="82">
        <v>0</v>
      </c>
      <c r="D85" s="82">
        <v>3682.75</v>
      </c>
      <c r="E85" s="82">
        <v>3682.75</v>
      </c>
      <c r="F85" s="82">
        <v>0</v>
      </c>
      <c r="G85" s="82">
        <v>3247</v>
      </c>
      <c r="H85" s="82">
        <v>3247</v>
      </c>
    </row>
    <row r="86" spans="1:8" ht="14.25">
      <c r="A86">
        <v>8050</v>
      </c>
      <c r="B86" t="s">
        <v>253</v>
      </c>
      <c r="C86" s="82">
        <v>0</v>
      </c>
      <c r="D86" s="82">
        <v>-3645.88</v>
      </c>
      <c r="E86" s="82">
        <v>-3645.88</v>
      </c>
      <c r="F86" s="82">
        <v>0</v>
      </c>
      <c r="G86" s="82">
        <v>-4476.6</v>
      </c>
      <c r="H86" s="82">
        <v>-4476.6</v>
      </c>
    </row>
    <row r="87" spans="1:8" ht="14.25">
      <c r="A87">
        <v>8060</v>
      </c>
      <c r="B87" t="s">
        <v>254</v>
      </c>
      <c r="C87" s="82">
        <v>0</v>
      </c>
      <c r="D87" s="82">
        <v>-30519.63</v>
      </c>
      <c r="E87" s="82">
        <v>-30519.63</v>
      </c>
      <c r="F87" s="82">
        <v>0</v>
      </c>
      <c r="G87" s="82">
        <v>-54</v>
      </c>
      <c r="H87" s="82">
        <v>-54</v>
      </c>
    </row>
    <row r="88" spans="1:8" ht="14.25">
      <c r="A88">
        <v>8150</v>
      </c>
      <c r="B88" t="s">
        <v>255</v>
      </c>
      <c r="C88" s="82">
        <v>0</v>
      </c>
      <c r="D88" s="82">
        <v>0</v>
      </c>
      <c r="E88" s="82">
        <v>0</v>
      </c>
      <c r="F88" s="82">
        <v>0</v>
      </c>
      <c r="G88" s="82">
        <v>0</v>
      </c>
      <c r="H88" s="82">
        <v>0</v>
      </c>
    </row>
    <row r="89" spans="1:8" ht="14.25">
      <c r="A89">
        <v>8160</v>
      </c>
      <c r="B89" t="s">
        <v>256</v>
      </c>
      <c r="C89" s="82">
        <v>0</v>
      </c>
      <c r="D89" s="82">
        <v>0</v>
      </c>
      <c r="E89" s="82">
        <v>0</v>
      </c>
      <c r="F89" s="82">
        <v>0</v>
      </c>
      <c r="G89" s="82">
        <v>9747.99</v>
      </c>
      <c r="H89" s="82">
        <v>9747.99</v>
      </c>
    </row>
    <row r="90" spans="1:8" ht="14.25">
      <c r="A90">
        <v>8800</v>
      </c>
      <c r="B90" t="s">
        <v>257</v>
      </c>
      <c r="C90" s="82">
        <v>0</v>
      </c>
      <c r="D90" s="82">
        <v>683.66</v>
      </c>
      <c r="E90" s="82">
        <v>683.66</v>
      </c>
      <c r="F90" s="82">
        <v>0</v>
      </c>
      <c r="G90" s="82">
        <v>-69532.64</v>
      </c>
      <c r="H90" s="82">
        <v>-69532.64</v>
      </c>
    </row>
    <row r="91" spans="2:8" ht="14.25">
      <c r="B91" t="s">
        <v>216</v>
      </c>
      <c r="C91">
        <v>0</v>
      </c>
      <c r="D91" s="82">
        <v>0</v>
      </c>
      <c r="E91" s="82">
        <v>0</v>
      </c>
      <c r="F91" s="82">
        <v>0</v>
      </c>
      <c r="G91" s="82">
        <v>0</v>
      </c>
      <c r="H91" s="82">
        <v>0</v>
      </c>
    </row>
  </sheetData>
  <sheetProtection selectLockedCells="1" selectUnlockedCells="1"/>
  <mergeCells count="2">
    <mergeCell ref="C5:E5"/>
    <mergeCell ref="F5:H5"/>
  </mergeCells>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Q44"/>
  <sheetViews>
    <sheetView workbookViewId="0" topLeftCell="A1">
      <selection activeCell="G7" sqref="G7"/>
    </sheetView>
  </sheetViews>
  <sheetFormatPr defaultColWidth="9.140625" defaultRowHeight="12.75"/>
  <cols>
    <col min="1" max="1" width="7.8515625" style="0" customWidth="1"/>
    <col min="2" max="2" width="36.00390625" style="0" customWidth="1"/>
    <col min="3" max="3" width="5.57421875" style="0" customWidth="1"/>
    <col min="4" max="4" width="3.140625" style="0" customWidth="1"/>
    <col min="5" max="5" width="15.57421875" style="0" customWidth="1"/>
    <col min="6" max="6" width="3.140625" style="0" customWidth="1"/>
    <col min="7" max="7" width="15.57421875" style="0" customWidth="1"/>
    <col min="8" max="8" width="3.140625" style="0" customWidth="1"/>
    <col min="9" max="9" width="15.57421875" style="0" customWidth="1"/>
    <col min="10" max="10" width="3.00390625" style="0" customWidth="1"/>
    <col min="11" max="11" width="15.57421875" style="85" customWidth="1"/>
    <col min="12" max="12" width="3.00390625" style="85" customWidth="1"/>
    <col min="13" max="13" width="15.57421875" style="85" customWidth="1"/>
    <col min="14" max="14" width="2.140625" style="85" customWidth="1"/>
    <col min="15" max="15" width="16.140625" style="85" customWidth="1"/>
    <col min="16" max="16" width="11.7109375" style="0" customWidth="1"/>
    <col min="17" max="17" width="6.140625" style="0" customWidth="1"/>
    <col min="18" max="16384" width="11.7109375" style="0" customWidth="1"/>
  </cols>
  <sheetData>
    <row r="1" ht="48.75" customHeight="1">
      <c r="B1" s="86" t="s">
        <v>270</v>
      </c>
    </row>
    <row r="2" spans="5:15" s="87" customFormat="1" ht="18" customHeight="1">
      <c r="E2" s="88">
        <v>43100</v>
      </c>
      <c r="G2" s="88">
        <v>42735</v>
      </c>
      <c r="I2" s="88"/>
      <c r="K2" s="88"/>
      <c r="L2" s="88"/>
      <c r="M2" s="88"/>
      <c r="N2" s="89"/>
      <c r="O2" s="88"/>
    </row>
    <row r="3" spans="2:15" ht="23.25" customHeight="1">
      <c r="B3" s="90" t="s">
        <v>1</v>
      </c>
      <c r="C3" t="s">
        <v>2</v>
      </c>
      <c r="K3"/>
      <c r="L3"/>
      <c r="M3"/>
      <c r="O3"/>
    </row>
    <row r="4" spans="11:15" ht="14.25">
      <c r="K4"/>
      <c r="L4"/>
      <c r="M4"/>
      <c r="O4"/>
    </row>
    <row r="5" spans="2:15" ht="14.25">
      <c r="B5" s="87" t="s">
        <v>3</v>
      </c>
      <c r="K5"/>
      <c r="L5"/>
      <c r="M5"/>
      <c r="O5"/>
    </row>
    <row r="6" spans="2:9" ht="14.25">
      <c r="B6" t="s">
        <v>4</v>
      </c>
      <c r="C6">
        <v>1</v>
      </c>
      <c r="E6" s="85">
        <f>'2017 Lodo'!$E13</f>
        <v>36905</v>
      </c>
      <c r="G6" s="85">
        <f>'2016 Lodo'!$E12</f>
        <v>46005</v>
      </c>
      <c r="I6" s="85"/>
    </row>
    <row r="7" spans="2:9" ht="14.25">
      <c r="B7" t="s">
        <v>5</v>
      </c>
      <c r="E7" s="85">
        <f>SUM('2017 Lodo'!$E16:$E18)</f>
        <v>1129540.17</v>
      </c>
      <c r="G7" s="85">
        <f>SUM('2016 Lodo'!$E15:$E17)</f>
        <v>1155620.1700000002</v>
      </c>
      <c r="I7" s="85"/>
    </row>
    <row r="8" spans="2:9" ht="14.25">
      <c r="B8" t="s">
        <v>6</v>
      </c>
      <c r="C8">
        <v>2</v>
      </c>
      <c r="E8" s="85">
        <f>SUM('2017 Lodo'!$E19:$E20)</f>
        <v>204486.90000000002</v>
      </c>
      <c r="G8" s="85">
        <f>SUM('2016 Lodo'!$E18:$E19)</f>
        <v>238870.80000000002</v>
      </c>
      <c r="I8" s="85"/>
    </row>
    <row r="9" spans="2:9" ht="14.25">
      <c r="B9" t="s">
        <v>7</v>
      </c>
      <c r="E9" s="85">
        <f>SUM('2017 Lodo'!$E21)</f>
        <v>978.84</v>
      </c>
      <c r="G9" s="85">
        <f>SUM('2016 Lodo'!$E20)</f>
        <v>1220.18</v>
      </c>
      <c r="I9" s="85"/>
    </row>
    <row r="10" spans="2:15" ht="18" customHeight="1">
      <c r="B10" s="87" t="s">
        <v>8</v>
      </c>
      <c r="E10" s="89">
        <f>SUM(E6:E9)</f>
        <v>1371910.91</v>
      </c>
      <c r="G10" s="89">
        <f>SUM(G6:G9)</f>
        <v>1441716.1500000001</v>
      </c>
      <c r="I10" s="89"/>
      <c r="K10" s="89"/>
      <c r="L10" s="89"/>
      <c r="M10" s="89"/>
      <c r="O10" s="89"/>
    </row>
    <row r="11" spans="2:15" ht="21.75" customHeight="1">
      <c r="B11" s="91" t="s">
        <v>9</v>
      </c>
      <c r="E11" s="89">
        <f>E10</f>
        <v>1371910.91</v>
      </c>
      <c r="G11" s="89">
        <f>G10</f>
        <v>1441716.1500000001</v>
      </c>
      <c r="I11" s="89"/>
      <c r="K11" s="89"/>
      <c r="L11" s="89"/>
      <c r="M11" s="89"/>
      <c r="O11" s="89"/>
    </row>
    <row r="12" spans="2:9" ht="39.75" customHeight="1">
      <c r="B12" s="90" t="s">
        <v>10</v>
      </c>
      <c r="E12" s="85"/>
      <c r="G12" s="85"/>
      <c r="I12" s="85"/>
    </row>
    <row r="13" spans="5:9" ht="14.25">
      <c r="E13" s="85"/>
      <c r="G13" s="85"/>
      <c r="I13" s="85"/>
    </row>
    <row r="14" spans="2:9" ht="14.25">
      <c r="B14" s="87" t="s">
        <v>11</v>
      </c>
      <c r="E14" s="85"/>
      <c r="G14" s="85"/>
      <c r="I14" s="85"/>
    </row>
    <row r="15" spans="2:9" ht="14.25">
      <c r="B15" t="s">
        <v>12</v>
      </c>
      <c r="E15" s="85">
        <f>-SUM('2017 Lodo'!$E22)</f>
        <v>1111240.55</v>
      </c>
      <c r="G15" s="85">
        <f>-SUM('2016 Lodo'!$E21)</f>
        <v>1198136.71</v>
      </c>
      <c r="I15" s="85"/>
    </row>
    <row r="16" spans="2:9" ht="14.25">
      <c r="B16" t="s">
        <v>13</v>
      </c>
      <c r="E16" s="85">
        <f>-SUM('2017 Lodo'!$E23)</f>
        <v>-69532.64</v>
      </c>
      <c r="G16" s="85">
        <f>-SUM('2016 Lodo'!$E22)</f>
        <v>-86896.16</v>
      </c>
      <c r="I16" s="85"/>
    </row>
    <row r="17" spans="2:15" ht="18" customHeight="1">
      <c r="B17" s="87" t="s">
        <v>14</v>
      </c>
      <c r="E17" s="89">
        <f>SUM(E15:E16)</f>
        <v>1041707.91</v>
      </c>
      <c r="G17" s="89">
        <f>SUM(G15:G16)</f>
        <v>1111240.55</v>
      </c>
      <c r="I17" s="89"/>
      <c r="K17" s="89"/>
      <c r="L17" s="89"/>
      <c r="M17" s="89"/>
      <c r="O17" s="89"/>
    </row>
    <row r="18" spans="5:9" ht="14.25">
      <c r="E18" s="85"/>
      <c r="G18" s="85"/>
      <c r="I18" s="85"/>
    </row>
    <row r="19" spans="2:9" ht="14.25">
      <c r="B19" s="87" t="s">
        <v>15</v>
      </c>
      <c r="E19" s="85"/>
      <c r="G19" s="85"/>
      <c r="I19" s="85"/>
    </row>
    <row r="20" spans="2:9" ht="14.25">
      <c r="B20" t="s">
        <v>16</v>
      </c>
      <c r="C20">
        <v>3</v>
      </c>
      <c r="E20" s="85">
        <f>-SUM('2017 Lodo'!$E24)</f>
        <v>2358</v>
      </c>
      <c r="G20" s="85">
        <f>-SUM('2016 Lodo'!$E23)</f>
        <v>2845</v>
      </c>
      <c r="I20" s="85"/>
    </row>
    <row r="21" spans="2:9" ht="14.25">
      <c r="B21" t="s">
        <v>17</v>
      </c>
      <c r="C21">
        <v>4</v>
      </c>
      <c r="E21" s="85">
        <f>-SUM('2017 Lodo'!$E29)</f>
        <v>0</v>
      </c>
      <c r="G21" s="85">
        <f>-SUM('2016 Lodo'!$E28)</f>
        <v>4488.85</v>
      </c>
      <c r="I21" s="85"/>
    </row>
    <row r="22" spans="2:10" ht="14.25">
      <c r="B22" t="s">
        <v>18</v>
      </c>
      <c r="C22" s="92">
        <v>5</v>
      </c>
      <c r="D22" s="92"/>
      <c r="E22" s="85">
        <f>-SUM('2017 Lodo'!$E28)</f>
        <v>327035</v>
      </c>
      <c r="F22" s="92"/>
      <c r="G22" s="85">
        <f>-SUM('2016 Lodo'!$E27)</f>
        <v>322088.75</v>
      </c>
      <c r="H22" s="92"/>
      <c r="I22" s="85"/>
      <c r="J22" s="92"/>
    </row>
    <row r="23" spans="2:10" ht="14.25">
      <c r="B23" t="s">
        <v>19</v>
      </c>
      <c r="C23" s="92">
        <v>6</v>
      </c>
      <c r="D23" s="92"/>
      <c r="E23" s="85">
        <f>-SUM('2017 Lodo'!$E26)</f>
        <v>810</v>
      </c>
      <c r="F23" s="92"/>
      <c r="G23" s="85">
        <f>-SUM('2016 Lodo'!$E25)</f>
        <v>1053</v>
      </c>
      <c r="H23" s="92"/>
      <c r="I23" s="85"/>
      <c r="J23" s="92"/>
    </row>
    <row r="24" spans="2:15" ht="18" customHeight="1">
      <c r="B24" s="87" t="s">
        <v>20</v>
      </c>
      <c r="E24" s="89">
        <f>SUM(E20:E23)</f>
        <v>330203</v>
      </c>
      <c r="G24" s="89">
        <f>SUM(G20:G23)</f>
        <v>330475.6</v>
      </c>
      <c r="I24" s="89"/>
      <c r="K24" s="89"/>
      <c r="L24" s="89"/>
      <c r="M24" s="89"/>
      <c r="O24" s="89"/>
    </row>
    <row r="25" spans="2:9" ht="14.25">
      <c r="B25" s="87"/>
      <c r="E25" s="85"/>
      <c r="G25" s="85"/>
      <c r="I25" s="85"/>
    </row>
    <row r="26" spans="2:15" ht="18" customHeight="1">
      <c r="B26" s="91" t="s">
        <v>21</v>
      </c>
      <c r="E26" s="89">
        <f>E17+E24</f>
        <v>1371910.9100000001</v>
      </c>
      <c r="G26" s="89">
        <f>G17+G24</f>
        <v>1441716.15</v>
      </c>
      <c r="I26" s="89"/>
      <c r="K26" s="89"/>
      <c r="L26" s="89"/>
      <c r="M26" s="89"/>
      <c r="O26" s="89"/>
    </row>
    <row r="27" spans="2:15" ht="22.5" customHeight="1">
      <c r="B27" s="91"/>
      <c r="E27" s="89"/>
      <c r="G27" s="89"/>
      <c r="I27" s="89"/>
      <c r="K27" s="89"/>
      <c r="L27" s="89"/>
      <c r="M27" s="89"/>
      <c r="O27" s="89"/>
    </row>
    <row r="28" spans="2:15" ht="27.75" customHeight="1">
      <c r="B28" s="93" t="s">
        <v>271</v>
      </c>
      <c r="C28" s="93"/>
      <c r="D28" s="93"/>
      <c r="E28" s="93"/>
      <c r="F28" s="93"/>
      <c r="G28" s="93"/>
      <c r="H28" s="93"/>
      <c r="I28" s="93"/>
      <c r="J28" s="93"/>
      <c r="K28" s="93"/>
      <c r="L28" s="93"/>
      <c r="M28" s="93"/>
      <c r="N28" s="93"/>
      <c r="O28" s="93"/>
    </row>
    <row r="29" spans="2:15" ht="14.25" customHeight="1">
      <c r="B29" s="94" t="s">
        <v>272</v>
      </c>
      <c r="C29" s="94"/>
      <c r="D29" s="94"/>
      <c r="E29" s="94"/>
      <c r="F29" s="94"/>
      <c r="G29" s="94"/>
      <c r="H29" s="94"/>
      <c r="I29" s="94"/>
      <c r="J29" s="94"/>
      <c r="K29" s="94"/>
      <c r="L29" s="94"/>
      <c r="M29" s="94"/>
      <c r="N29" s="94"/>
      <c r="O29" s="94"/>
    </row>
    <row r="30" spans="2:15" ht="14.25" customHeight="1">
      <c r="B30" s="94" t="s">
        <v>273</v>
      </c>
      <c r="C30" s="94"/>
      <c r="D30" s="94"/>
      <c r="E30" s="94"/>
      <c r="F30" s="94"/>
      <c r="G30" s="94"/>
      <c r="H30" s="94"/>
      <c r="I30" s="94"/>
      <c r="J30" s="94"/>
      <c r="K30" s="94"/>
      <c r="L30" s="94"/>
      <c r="M30" s="94"/>
      <c r="N30" s="94"/>
      <c r="O30" s="94"/>
    </row>
    <row r="31" spans="2:15" ht="14.25" customHeight="1">
      <c r="B31" s="95" t="s">
        <v>274</v>
      </c>
      <c r="C31" s="94"/>
      <c r="D31" s="94"/>
      <c r="E31" s="94"/>
      <c r="F31" s="94"/>
      <c r="G31" s="94"/>
      <c r="H31" s="94"/>
      <c r="I31" s="94"/>
      <c r="J31" s="94"/>
      <c r="K31" s="94"/>
      <c r="L31" s="94"/>
      <c r="M31" s="94"/>
      <c r="N31" s="94"/>
      <c r="O31" s="94"/>
    </row>
    <row r="32" spans="2:15" ht="14.25">
      <c r="B32" t="s">
        <v>275</v>
      </c>
      <c r="K32"/>
      <c r="L32"/>
      <c r="M32"/>
      <c r="N32"/>
      <c r="O32"/>
    </row>
    <row r="33" spans="2:17" ht="14.25" customHeight="1">
      <c r="B33" s="93" t="s">
        <v>276</v>
      </c>
      <c r="C33" s="93"/>
      <c r="D33" s="93"/>
      <c r="E33" s="93"/>
      <c r="F33" s="93"/>
      <c r="G33" s="93"/>
      <c r="H33" s="93"/>
      <c r="I33" s="93"/>
      <c r="J33" s="93"/>
      <c r="K33" s="93"/>
      <c r="L33" s="93"/>
      <c r="M33" s="93"/>
      <c r="N33" s="93"/>
      <c r="O33" s="93"/>
      <c r="P33" s="96"/>
      <c r="Q33" s="96"/>
    </row>
    <row r="34" spans="2:15" ht="13.5" customHeight="1">
      <c r="B34" t="s">
        <v>277</v>
      </c>
      <c r="C34" s="93"/>
      <c r="D34" s="93"/>
      <c r="E34" s="93"/>
      <c r="F34" s="93"/>
      <c r="G34" s="93"/>
      <c r="H34" s="93"/>
      <c r="I34" s="93"/>
      <c r="J34" s="93"/>
      <c r="K34" s="93"/>
      <c r="L34" s="93"/>
      <c r="M34" s="93"/>
      <c r="N34" s="93"/>
      <c r="O34" s="93"/>
    </row>
    <row r="35" spans="2:15" ht="41.25" customHeight="1">
      <c r="B35" s="97" t="s">
        <v>278</v>
      </c>
      <c r="C35" s="97"/>
      <c r="D35" s="97"/>
      <c r="E35" s="97"/>
      <c r="F35" s="97"/>
      <c r="G35" s="97"/>
      <c r="H35" s="97"/>
      <c r="I35" s="97"/>
      <c r="J35" s="97"/>
      <c r="K35" s="97"/>
      <c r="L35" s="97"/>
      <c r="M35" s="97"/>
      <c r="N35" s="57"/>
      <c r="O35" s="98"/>
    </row>
    <row r="36" spans="2:15" ht="16.5" customHeight="1">
      <c r="B36" s="97" t="s">
        <v>279</v>
      </c>
      <c r="C36" s="97"/>
      <c r="D36" s="97"/>
      <c r="E36" s="97"/>
      <c r="F36" s="97"/>
      <c r="G36" s="97"/>
      <c r="H36" s="97"/>
      <c r="I36" s="97"/>
      <c r="J36" s="97"/>
      <c r="K36" s="97"/>
      <c r="L36" s="97"/>
      <c r="M36" s="97"/>
      <c r="N36" s="98"/>
      <c r="O36" s="98"/>
    </row>
    <row r="37" spans="2:15" ht="45.75" customHeight="1">
      <c r="B37" s="97" t="s">
        <v>280</v>
      </c>
      <c r="C37" s="97"/>
      <c r="D37" s="97"/>
      <c r="E37" s="97"/>
      <c r="F37" s="97"/>
      <c r="G37" s="97"/>
      <c r="H37" s="97"/>
      <c r="I37" s="97"/>
      <c r="J37" s="97"/>
      <c r="K37" s="97"/>
      <c r="L37" s="97"/>
      <c r="M37" s="97"/>
      <c r="N37" s="57"/>
      <c r="O37" s="98"/>
    </row>
    <row r="38" spans="2:15" ht="14.25">
      <c r="B38" s="99" t="s">
        <v>26</v>
      </c>
      <c r="C38" s="99"/>
      <c r="D38" s="99"/>
      <c r="E38" s="99"/>
      <c r="F38" s="99"/>
      <c r="G38" s="99"/>
      <c r="H38" s="99"/>
      <c r="I38" s="99"/>
      <c r="J38" s="99"/>
      <c r="K38" s="99"/>
      <c r="L38" s="99"/>
      <c r="M38" s="99"/>
      <c r="N38" s="57"/>
      <c r="O38" s="98"/>
    </row>
    <row r="39" spans="2:15" ht="45.75" customHeight="1">
      <c r="B39" s="57" t="s">
        <v>261</v>
      </c>
      <c r="C39" s="97" t="s">
        <v>28</v>
      </c>
      <c r="D39" s="97"/>
      <c r="E39" s="97"/>
      <c r="F39" s="97"/>
      <c r="G39" s="97"/>
      <c r="H39" s="97"/>
      <c r="I39" s="97"/>
      <c r="J39" s="97"/>
      <c r="K39" s="97"/>
      <c r="L39" s="97"/>
      <c r="M39" s="97"/>
      <c r="N39" s="57"/>
      <c r="O39" s="100"/>
    </row>
    <row r="40" spans="2:15" ht="16.5" customHeight="1">
      <c r="B40" s="101" t="s">
        <v>30</v>
      </c>
      <c r="C40" s="99" t="s">
        <v>30</v>
      </c>
      <c r="D40" s="99"/>
      <c r="E40" s="99"/>
      <c r="F40" s="99"/>
      <c r="G40" s="99"/>
      <c r="H40" s="99"/>
      <c r="I40" s="99"/>
      <c r="J40" s="99"/>
      <c r="K40" s="99"/>
      <c r="L40" s="99"/>
      <c r="M40" s="99"/>
      <c r="N40" s="101"/>
      <c r="O40" s="102"/>
    </row>
    <row r="43" spans="2:15" ht="48" customHeight="1">
      <c r="B43" s="100" t="s">
        <v>260</v>
      </c>
      <c r="C43" s="97" t="s">
        <v>25</v>
      </c>
      <c r="D43" s="97"/>
      <c r="E43" s="97"/>
      <c r="F43" s="97"/>
      <c r="G43" s="97"/>
      <c r="H43" s="97"/>
      <c r="I43" s="97"/>
      <c r="J43" s="97"/>
      <c r="K43" s="97"/>
      <c r="L43" s="97"/>
      <c r="M43" s="97"/>
      <c r="N43" s="57"/>
      <c r="O43" s="100"/>
    </row>
    <row r="44" spans="2:15" ht="16.5" customHeight="1">
      <c r="B44" s="102" t="s">
        <v>30</v>
      </c>
      <c r="C44" s="99" t="s">
        <v>30</v>
      </c>
      <c r="D44" s="99"/>
      <c r="E44" s="99"/>
      <c r="F44" s="99"/>
      <c r="G44" s="99"/>
      <c r="H44" s="99"/>
      <c r="I44" s="99"/>
      <c r="J44" s="99"/>
      <c r="K44" s="99"/>
      <c r="L44" s="99"/>
      <c r="M44" s="99"/>
      <c r="N44" s="101"/>
      <c r="O44" s="102"/>
    </row>
  </sheetData>
  <sheetProtection selectLockedCells="1" selectUnlockedCells="1"/>
  <mergeCells count="12">
    <mergeCell ref="B28:I28"/>
    <mergeCell ref="B29:K29"/>
    <mergeCell ref="B30:K30"/>
    <mergeCell ref="B33:K33"/>
    <mergeCell ref="B35:L35"/>
    <mergeCell ref="B36:L36"/>
    <mergeCell ref="B37:L37"/>
    <mergeCell ref="B38:L38"/>
    <mergeCell ref="C39:L39"/>
    <mergeCell ref="C40:L40"/>
    <mergeCell ref="C43:L43"/>
    <mergeCell ref="C44:L44"/>
  </mergeCells>
  <printOptions/>
  <pageMargins left="0.24583333333333332" right="0.19652777777777777" top="0.6333333333333333" bottom="0.5020833333333333" header="0.3680555555555556" footer="0.2368055555555555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58"/>
  <sheetViews>
    <sheetView workbookViewId="0" topLeftCell="A25">
      <selection activeCell="A47" sqref="A47"/>
    </sheetView>
  </sheetViews>
  <sheetFormatPr defaultColWidth="9.140625" defaultRowHeight="27.75" customHeight="1"/>
  <cols>
    <col min="1" max="1" width="41.421875" style="85" customWidth="1"/>
    <col min="2" max="2" width="7.28125" style="85" customWidth="1"/>
    <col min="3" max="3" width="15.8515625" style="85" customWidth="1"/>
    <col min="4" max="4" width="12.57421875" style="85" customWidth="1"/>
    <col min="5" max="5" width="14.28125" style="85" customWidth="1"/>
    <col min="6" max="6" width="13.57421875" style="85" customWidth="1"/>
    <col min="7" max="7" width="15.140625" style="85" customWidth="1"/>
    <col min="8" max="8" width="15.8515625" style="85" customWidth="1"/>
    <col min="9" max="9" width="18.140625" style="85" customWidth="1"/>
    <col min="10" max="10" width="15.8515625" style="85" customWidth="1"/>
    <col min="11" max="11" width="14.28125" style="85" customWidth="1"/>
    <col min="12" max="12" width="15.8515625" style="85" customWidth="1"/>
    <col min="13" max="13" width="14.28125" style="85" customWidth="1"/>
    <col min="14" max="14" width="15.8515625" style="85" customWidth="1"/>
    <col min="15" max="15" width="14.28125" style="85" customWidth="1"/>
    <col min="16" max="16" width="15.140625" style="85" customWidth="1"/>
    <col min="17" max="17" width="14.28125" style="85" customWidth="1"/>
    <col min="18" max="18" width="17.7109375" style="85" customWidth="1"/>
    <col min="19" max="19" width="16.140625" style="85" customWidth="1"/>
    <col min="20" max="20" width="14.28125" style="85" customWidth="1"/>
    <col min="21" max="16384" width="11.57421875" style="85" customWidth="1"/>
  </cols>
  <sheetData>
    <row r="1" ht="21" customHeight="1">
      <c r="A1" s="103" t="s">
        <v>281</v>
      </c>
    </row>
    <row r="2" spans="3:19" s="104" customFormat="1" ht="12.75" customHeight="1">
      <c r="C2" s="105" t="s">
        <v>263</v>
      </c>
      <c r="D2" s="105" t="s">
        <v>34</v>
      </c>
      <c r="E2" s="106">
        <v>2017</v>
      </c>
      <c r="F2" s="107" t="s">
        <v>35</v>
      </c>
      <c r="G2" s="105" t="s">
        <v>282</v>
      </c>
      <c r="I2" s="105"/>
      <c r="K2" s="108"/>
      <c r="M2" s="108"/>
      <c r="O2" s="108"/>
      <c r="Q2" s="108"/>
      <c r="S2" s="106"/>
    </row>
    <row r="3" spans="3:19" s="104" customFormat="1" ht="12.75" customHeight="1">
      <c r="C3" s="104" t="s">
        <v>37</v>
      </c>
      <c r="D3" s="104" t="s">
        <v>38</v>
      </c>
      <c r="E3" s="104" t="s">
        <v>39</v>
      </c>
      <c r="F3" s="104" t="s">
        <v>283</v>
      </c>
      <c r="G3" s="104" t="s">
        <v>37</v>
      </c>
      <c r="S3"/>
    </row>
    <row r="4" spans="1:18" ht="18" customHeight="1">
      <c r="A4" s="109" t="s">
        <v>41</v>
      </c>
      <c r="B4" s="104" t="s">
        <v>2</v>
      </c>
      <c r="C4" s="104"/>
      <c r="D4" s="110"/>
      <c r="E4" s="104"/>
      <c r="F4" s="110"/>
      <c r="G4" s="104"/>
      <c r="H4" s="104"/>
      <c r="I4" s="104"/>
      <c r="J4" s="104"/>
      <c r="K4" s="104"/>
      <c r="L4" s="104"/>
      <c r="M4" s="104"/>
      <c r="N4" s="104"/>
      <c r="O4" s="104"/>
      <c r="P4" s="104"/>
      <c r="Q4" s="104"/>
      <c r="R4" s="104"/>
    </row>
    <row r="5" spans="1:7" ht="15.75" customHeight="1">
      <c r="A5" s="85" t="s">
        <v>42</v>
      </c>
      <c r="B5" s="111" t="s">
        <v>62</v>
      </c>
      <c r="C5" s="85">
        <f>-SUM('2017 Lodo'!$E35:$E38)</f>
        <v>316672.5</v>
      </c>
      <c r="D5" s="82">
        <f aca="true" t="shared" si="0" ref="D5:D10">C5-E5</f>
        <v>-13327.5</v>
      </c>
      <c r="E5" s="85">
        <f>SUM('2017 Budsjett'!$C10)</f>
        <v>330000</v>
      </c>
      <c r="F5" s="82">
        <f aca="true" t="shared" si="1" ref="F5:F10">C5-G5</f>
        <v>-84035</v>
      </c>
      <c r="G5" s="85">
        <f>-SUM('2016 Lodo'!$E34:$E37)</f>
        <v>400707.5</v>
      </c>
    </row>
    <row r="6" spans="1:7" ht="15" customHeight="1">
      <c r="A6" s="85" t="s">
        <v>43</v>
      </c>
      <c r="B6" s="111" t="s">
        <v>284</v>
      </c>
      <c r="C6" s="85">
        <f>-'2017 Lodo'!$E40</f>
        <v>-4790</v>
      </c>
      <c r="D6" s="82">
        <f t="shared" si="0"/>
        <v>5210</v>
      </c>
      <c r="E6" s="85">
        <f>SUM('2017 Budsjett'!$C11)</f>
        <v>-10000</v>
      </c>
      <c r="F6" s="82">
        <f t="shared" si="1"/>
        <v>6417.5</v>
      </c>
      <c r="G6" s="85">
        <f>-'2016 Lodo'!$E39</f>
        <v>-11207.5</v>
      </c>
    </row>
    <row r="7" spans="1:7" ht="15" customHeight="1">
      <c r="A7" s="85" t="s">
        <v>45</v>
      </c>
      <c r="B7" s="111" t="s">
        <v>49</v>
      </c>
      <c r="C7" s="85">
        <f>-'2017 Lodo'!$E44</f>
        <v>0</v>
      </c>
      <c r="D7" s="82">
        <f t="shared" si="0"/>
        <v>0</v>
      </c>
      <c r="F7" s="82">
        <f t="shared" si="1"/>
        <v>-10000</v>
      </c>
      <c r="G7" s="85">
        <f>-'2016 Lodo'!E43</f>
        <v>10000</v>
      </c>
    </row>
    <row r="8" spans="1:7" ht="15" customHeight="1">
      <c r="A8" s="85" t="s">
        <v>46</v>
      </c>
      <c r="B8" s="111" t="s">
        <v>265</v>
      </c>
      <c r="C8" s="85">
        <f>-'2017 Lodo'!$E45</f>
        <v>13210.56</v>
      </c>
      <c r="D8" s="82">
        <f t="shared" si="0"/>
        <v>13210.56</v>
      </c>
      <c r="F8" s="82">
        <f t="shared" si="1"/>
        <v>-5115.629999999999</v>
      </c>
      <c r="G8" s="85">
        <f>-'2016 Lodo'!E44</f>
        <v>18326.19</v>
      </c>
    </row>
    <row r="9" spans="1:7" ht="14.25" customHeight="1">
      <c r="A9" s="85" t="s">
        <v>48</v>
      </c>
      <c r="B9" s="111" t="s">
        <v>285</v>
      </c>
      <c r="C9" s="85">
        <f>-SUM('2017 Lodo'!$E34,'2017 Lodo'!$E39,'2017 Lodo'!$E41:$E43,'2017 Lodo'!$E46)</f>
        <v>2500</v>
      </c>
      <c r="D9" s="82">
        <f t="shared" si="0"/>
        <v>2500</v>
      </c>
      <c r="E9" s="85">
        <f>SUM('2017 Budsjett'!$B9)</f>
        <v>0</v>
      </c>
      <c r="F9" s="82">
        <f t="shared" si="1"/>
        <v>2500</v>
      </c>
      <c r="G9" s="85">
        <f>-SUM('2016 Lodo'!$E33,'2016 Lodo'!$E38,'2016 Lodo'!E40:E42,'2016 Lodo'!$E45)</f>
        <v>0</v>
      </c>
    </row>
    <row r="10" spans="1:7" s="89" customFormat="1" ht="21" customHeight="1">
      <c r="A10" s="89" t="s">
        <v>50</v>
      </c>
      <c r="B10" s="112"/>
      <c r="C10" s="89">
        <f>SUM(C5:C9)</f>
        <v>327593.06</v>
      </c>
      <c r="D10" s="82">
        <f t="shared" si="0"/>
        <v>7593.059999999998</v>
      </c>
      <c r="E10" s="89">
        <f>SUM(E5:E9)</f>
        <v>320000</v>
      </c>
      <c r="F10" s="82">
        <f t="shared" si="1"/>
        <v>-90233.13</v>
      </c>
      <c r="G10" s="89">
        <f>SUM(G5:G9)</f>
        <v>417826.19</v>
      </c>
    </row>
    <row r="11" spans="1:6" ht="27.75" customHeight="1">
      <c r="A11" s="109" t="s">
        <v>51</v>
      </c>
      <c r="B11" s="111"/>
      <c r="D11" s="82"/>
      <c r="F11" s="82"/>
    </row>
    <row r="12" spans="1:15" ht="14.25" customHeight="1">
      <c r="A12" s="85" t="s">
        <v>52</v>
      </c>
      <c r="B12" s="111" t="s">
        <v>62</v>
      </c>
      <c r="C12" s="113">
        <f>SUM('2017 Lodo'!$E47:$E50)</f>
        <v>197613.03</v>
      </c>
      <c r="D12" s="82">
        <f aca="true" t="shared" si="2" ref="D12:D36">C12-E12</f>
        <v>2613.029999999999</v>
      </c>
      <c r="E12" s="85">
        <f>SUM('2017 Budsjett'!$C24)</f>
        <v>195000</v>
      </c>
      <c r="F12" s="82">
        <f aca="true" t="shared" si="3" ref="F12:F36">C12-G12</f>
        <v>-30993.380000000005</v>
      </c>
      <c r="G12" s="113">
        <f>SUM('2016 Lodo'!$E46:$E49)</f>
        <v>228606.41</v>
      </c>
      <c r="I12" s="113"/>
      <c r="K12" s="113"/>
      <c r="M12" s="114"/>
      <c r="O12" s="114"/>
    </row>
    <row r="13" spans="1:15" ht="14.25" customHeight="1">
      <c r="A13" s="85" t="s">
        <v>53</v>
      </c>
      <c r="B13" s="111"/>
      <c r="C13" s="113">
        <f>'2017 Lodo'!$E84</f>
        <v>2800</v>
      </c>
      <c r="D13" s="82">
        <f t="shared" si="2"/>
        <v>-2200</v>
      </c>
      <c r="E13" s="85">
        <f>SUM('2017 Budsjett'!$C50)</f>
        <v>5000</v>
      </c>
      <c r="F13" s="82">
        <f t="shared" si="3"/>
        <v>-443</v>
      </c>
      <c r="G13" s="113">
        <f>'2016 Lodo'!$E82</f>
        <v>3243</v>
      </c>
      <c r="I13" s="113"/>
      <c r="K13" s="113"/>
      <c r="M13" s="114"/>
      <c r="O13" s="114"/>
    </row>
    <row r="14" spans="1:15" ht="14.25" customHeight="1">
      <c r="A14" s="85" t="s">
        <v>54</v>
      </c>
      <c r="B14" s="111"/>
      <c r="C14" s="113">
        <f>'2017 Lodo'!$E65</f>
        <v>20676.28</v>
      </c>
      <c r="D14" s="82">
        <f t="shared" si="2"/>
        <v>676.2799999999988</v>
      </c>
      <c r="E14" s="85">
        <f>SUM('2017 Budsjett'!$C35)</f>
        <v>20000</v>
      </c>
      <c r="F14" s="82">
        <f t="shared" si="3"/>
        <v>497.3899999999994</v>
      </c>
      <c r="G14" s="113">
        <f>'2016 Lodo'!$E64</f>
        <v>20178.89</v>
      </c>
      <c r="I14" s="113"/>
      <c r="K14" s="113"/>
      <c r="M14" s="114"/>
      <c r="O14" s="114"/>
    </row>
    <row r="15" spans="1:15" ht="14.25" customHeight="1">
      <c r="A15" s="85" t="s">
        <v>55</v>
      </c>
      <c r="B15" s="111"/>
      <c r="C15" s="113">
        <f>'2017 Lodo'!$E66</f>
        <v>14610</v>
      </c>
      <c r="D15" s="82">
        <f t="shared" si="2"/>
        <v>-15390</v>
      </c>
      <c r="E15" s="85">
        <f>SUM('2017 Budsjett'!$C36)</f>
        <v>30000</v>
      </c>
      <c r="F15" s="82">
        <f t="shared" si="3"/>
        <v>-53368</v>
      </c>
      <c r="G15" s="113">
        <f>'2016 Lodo'!$E65</f>
        <v>67978</v>
      </c>
      <c r="I15" s="113"/>
      <c r="K15" s="113"/>
      <c r="M15" s="114"/>
      <c r="O15" s="114"/>
    </row>
    <row r="16" spans="1:15" ht="14.25" customHeight="1">
      <c r="A16" s="85" t="s">
        <v>56</v>
      </c>
      <c r="B16" s="111" t="s">
        <v>44</v>
      </c>
      <c r="C16" s="113">
        <f>'2017 Lodo'!$E69</f>
        <v>600</v>
      </c>
      <c r="D16" s="82">
        <f t="shared" si="2"/>
        <v>600</v>
      </c>
      <c r="E16" s="85">
        <f>'2017 Budsjett'!$C39</f>
        <v>0</v>
      </c>
      <c r="F16" s="82">
        <f t="shared" si="3"/>
        <v>-6300</v>
      </c>
      <c r="G16" s="113">
        <f>'2016 Lodo'!E68</f>
        <v>6900</v>
      </c>
      <c r="I16" s="113"/>
      <c r="K16" s="113"/>
      <c r="M16" s="114"/>
      <c r="O16" s="114"/>
    </row>
    <row r="17" spans="1:15" ht="14.25" customHeight="1">
      <c r="A17" s="85" t="s">
        <v>57</v>
      </c>
      <c r="B17" s="111" t="s">
        <v>44</v>
      </c>
      <c r="C17" s="113">
        <f>'2017 Lodo'!$E70</f>
        <v>21500</v>
      </c>
      <c r="D17" s="82">
        <f t="shared" si="2"/>
        <v>-13500</v>
      </c>
      <c r="E17" s="85">
        <f>'2017 Budsjett'!$C40</f>
        <v>35000</v>
      </c>
      <c r="F17" s="82">
        <f t="shared" si="3"/>
        <v>2362.5</v>
      </c>
      <c r="G17" s="113">
        <f>'2016 Lodo'!E69</f>
        <v>19137.5</v>
      </c>
      <c r="I17" s="113"/>
      <c r="K17" s="113"/>
      <c r="M17" s="114"/>
      <c r="O17" s="114"/>
    </row>
    <row r="18" spans="1:15" ht="14.25" customHeight="1">
      <c r="A18" s="85" t="s">
        <v>58</v>
      </c>
      <c r="B18" s="111"/>
      <c r="C18" s="113">
        <f>'2017 Lodo'!$E67</f>
        <v>0</v>
      </c>
      <c r="D18" s="82">
        <f t="shared" si="2"/>
        <v>0</v>
      </c>
      <c r="E18" s="85">
        <f>SUM('2017 Budsjett'!$C37)</f>
        <v>0</v>
      </c>
      <c r="F18" s="82">
        <f t="shared" si="3"/>
        <v>0</v>
      </c>
      <c r="G18" s="113">
        <f>'2016 Lodo'!E66</f>
        <v>0</v>
      </c>
      <c r="I18" s="113"/>
      <c r="K18" s="113"/>
      <c r="M18" s="114"/>
      <c r="O18" s="114"/>
    </row>
    <row r="19" spans="1:15" ht="14.25" customHeight="1">
      <c r="A19" s="85" t="s">
        <v>59</v>
      </c>
      <c r="B19" s="111" t="s">
        <v>44</v>
      </c>
      <c r="C19" s="113">
        <f>SUM('2017 Lodo'!$E68,'2017 Lodo'!$E71)</f>
        <v>0</v>
      </c>
      <c r="D19" s="82">
        <f t="shared" si="2"/>
        <v>0</v>
      </c>
      <c r="E19" s="85">
        <f>SUM('2017 Budsjett'!$C41)</f>
        <v>0</v>
      </c>
      <c r="F19" s="82">
        <f t="shared" si="3"/>
        <v>0</v>
      </c>
      <c r="G19" s="113">
        <f>SUM('2016 Lodo'!E67,'2016 Lodo'!E70)</f>
        <v>0</v>
      </c>
      <c r="I19" s="113"/>
      <c r="K19" s="113"/>
      <c r="M19" s="114"/>
      <c r="O19" s="114"/>
    </row>
    <row r="20" spans="1:15" ht="14.25" customHeight="1">
      <c r="A20" s="85" t="s">
        <v>60</v>
      </c>
      <c r="B20" s="111" t="s">
        <v>286</v>
      </c>
      <c r="C20" s="113">
        <f>SUM('2017 Lodo'!$E57,'2017 Lodo'!$E77,'2017 Lodo'!$E78)</f>
        <v>93</v>
      </c>
      <c r="D20" s="82">
        <f t="shared" si="2"/>
        <v>-9907</v>
      </c>
      <c r="E20" s="85">
        <f>SUM('2017 Budsjett'!$C45)</f>
        <v>10000</v>
      </c>
      <c r="F20" s="82">
        <f t="shared" si="3"/>
        <v>-1801</v>
      </c>
      <c r="G20" s="113">
        <f>'2016 Lodo'!$E56+'2016 Lodo'!$E76+'2016 Lodo'!$E77</f>
        <v>1894</v>
      </c>
      <c r="I20" s="113"/>
      <c r="K20" s="113"/>
      <c r="M20" s="114"/>
      <c r="O20" s="114"/>
    </row>
    <row r="21" spans="1:15" ht="14.25" customHeight="1">
      <c r="A21" s="85" t="s">
        <v>61</v>
      </c>
      <c r="B21" s="111" t="s">
        <v>287</v>
      </c>
      <c r="C21" s="113">
        <f>'2017 Lodo'!$E62</f>
        <v>22930</v>
      </c>
      <c r="D21" s="82">
        <f t="shared" si="2"/>
        <v>-12070</v>
      </c>
      <c r="E21" s="85">
        <f>SUM('2017 Budsjett'!$C31)</f>
        <v>35000</v>
      </c>
      <c r="F21" s="82">
        <f t="shared" si="3"/>
        <v>22930</v>
      </c>
      <c r="G21" s="113">
        <f>'2016 Lodo'!$E62</f>
        <v>0</v>
      </c>
      <c r="I21" s="113"/>
      <c r="K21" s="113"/>
      <c r="M21" s="114"/>
      <c r="O21" s="114"/>
    </row>
    <row r="22" spans="1:15" ht="14.25" customHeight="1">
      <c r="A22" t="s">
        <v>63</v>
      </c>
      <c r="B22" s="111" t="s">
        <v>287</v>
      </c>
      <c r="C22" s="113">
        <f>'2017 Lodo'!$E52</f>
        <v>36600</v>
      </c>
      <c r="D22" s="82">
        <f t="shared" si="2"/>
        <v>1600</v>
      </c>
      <c r="E22" s="85">
        <f>'2017 Budsjett'!C25</f>
        <v>35000</v>
      </c>
      <c r="F22" s="82">
        <f t="shared" si="3"/>
        <v>3000</v>
      </c>
      <c r="G22" s="113">
        <f>'2016 Lodo'!E51</f>
        <v>33600</v>
      </c>
      <c r="I22" s="113"/>
      <c r="K22" s="113"/>
      <c r="M22" s="114"/>
      <c r="O22" s="114"/>
    </row>
    <row r="23" spans="1:15" ht="14.25" customHeight="1">
      <c r="A23" t="s">
        <v>64</v>
      </c>
      <c r="B23" s="111" t="s">
        <v>287</v>
      </c>
      <c r="C23" s="113">
        <f>'2017 Lodo'!$E53</f>
        <v>5282</v>
      </c>
      <c r="D23" s="82">
        <f t="shared" si="2"/>
        <v>346.9999999999991</v>
      </c>
      <c r="E23" s="85">
        <f>'2017 Budsjett'!C26</f>
        <v>4935.000000000001</v>
      </c>
      <c r="F23" s="82">
        <f t="shared" si="3"/>
        <v>1098</v>
      </c>
      <c r="G23" s="113">
        <f>'2016 Lodo'!E52</f>
        <v>4184</v>
      </c>
      <c r="I23" s="113"/>
      <c r="K23" s="113"/>
      <c r="M23" s="114"/>
      <c r="O23" s="114"/>
    </row>
    <row r="24" spans="1:15" ht="14.25" customHeight="1">
      <c r="A24" s="85" t="s">
        <v>65</v>
      </c>
      <c r="B24" s="111"/>
      <c r="C24" s="113">
        <v>0</v>
      </c>
      <c r="D24" s="82">
        <f t="shared" si="2"/>
        <v>0</v>
      </c>
      <c r="E24" s="85">
        <f>SUM('2017 Budsjett'!$C32)</f>
        <v>0</v>
      </c>
      <c r="F24" s="82">
        <f t="shared" si="3"/>
        <v>0</v>
      </c>
      <c r="G24" s="113">
        <v>0</v>
      </c>
      <c r="I24" s="113"/>
      <c r="K24" s="113"/>
      <c r="M24" s="114"/>
      <c r="O24" s="114"/>
    </row>
    <row r="25" spans="1:15" ht="14.25" customHeight="1">
      <c r="A25" s="85" t="s">
        <v>66</v>
      </c>
      <c r="B25" s="111" t="s">
        <v>288</v>
      </c>
      <c r="C25" s="113">
        <f>'2017 Lodo'!$E58</f>
        <v>0</v>
      </c>
      <c r="D25" s="82">
        <f t="shared" si="2"/>
        <v>0</v>
      </c>
      <c r="E25" s="85">
        <f>SUM('2017 Budsjett'!$C28)</f>
        <v>0</v>
      </c>
      <c r="F25" s="82">
        <f t="shared" si="3"/>
        <v>0</v>
      </c>
      <c r="G25" s="113">
        <f>'2016 Lodo'!$E57</f>
        <v>0</v>
      </c>
      <c r="I25" s="113"/>
      <c r="K25" s="113"/>
      <c r="M25" s="114"/>
      <c r="O25" s="114"/>
    </row>
    <row r="26" spans="1:15" ht="14.25" customHeight="1">
      <c r="A26" s="85" t="s">
        <v>68</v>
      </c>
      <c r="B26" s="111" t="s">
        <v>289</v>
      </c>
      <c r="C26" s="113">
        <f>SUM('2017 Lodo'!$E59:$E60)</f>
        <v>30000</v>
      </c>
      <c r="D26" s="82">
        <f t="shared" si="2"/>
        <v>-3000</v>
      </c>
      <c r="E26" s="85">
        <f>SUM('2017 Budsjett'!$C29)+'2017 Budsjett'!$C30</f>
        <v>33000</v>
      </c>
      <c r="F26" s="82">
        <f t="shared" si="3"/>
        <v>562</v>
      </c>
      <c r="G26" s="113">
        <f>SUM('2016 Lodo'!$E58:$E59)</f>
        <v>29438</v>
      </c>
      <c r="I26" s="113"/>
      <c r="K26" s="113"/>
      <c r="M26" s="114"/>
      <c r="O26" s="114"/>
    </row>
    <row r="27" spans="1:15" ht="14.25" customHeight="1">
      <c r="A27" s="85" t="s">
        <v>70</v>
      </c>
      <c r="B27" s="111"/>
      <c r="C27" s="113">
        <f>'2017 Lodo'!$E76</f>
        <v>0</v>
      </c>
      <c r="D27" s="82">
        <f t="shared" si="2"/>
        <v>-10000</v>
      </c>
      <c r="E27" s="85">
        <f>SUM('2017 Budsjett'!$C44)</f>
        <v>10000</v>
      </c>
      <c r="F27" s="82">
        <f t="shared" si="3"/>
        <v>0</v>
      </c>
      <c r="G27" s="113">
        <f>'2016 Lodo'!$E75</f>
        <v>0</v>
      </c>
      <c r="I27" s="113"/>
      <c r="K27" s="113"/>
      <c r="M27" s="114"/>
      <c r="O27" s="114"/>
    </row>
    <row r="28" spans="1:15" ht="14.25" customHeight="1">
      <c r="A28" s="85" t="s">
        <v>71</v>
      </c>
      <c r="B28" s="111"/>
      <c r="C28" s="113">
        <f>'2017 Lodo'!$E83</f>
        <v>0</v>
      </c>
      <c r="D28" s="82">
        <f t="shared" si="2"/>
        <v>-5000</v>
      </c>
      <c r="E28" s="85">
        <f>SUM('2017 Budsjett'!$C49)</f>
        <v>5000</v>
      </c>
      <c r="F28" s="82">
        <f t="shared" si="3"/>
        <v>0</v>
      </c>
      <c r="G28" s="113">
        <f>'2016 Lodo'!$E81</f>
        <v>0</v>
      </c>
      <c r="I28" s="113"/>
      <c r="K28" s="113"/>
      <c r="M28" s="114"/>
      <c r="O28" s="114"/>
    </row>
    <row r="29" spans="1:15" ht="14.25" customHeight="1">
      <c r="A29" s="85" t="s">
        <v>72</v>
      </c>
      <c r="B29" s="111"/>
      <c r="C29" s="113">
        <f>SUM('2017 Lodo'!$E80:$E81)</f>
        <v>0</v>
      </c>
      <c r="D29" s="82">
        <f t="shared" si="2"/>
        <v>0</v>
      </c>
      <c r="E29" s="85">
        <f>SUM('2017 Budsjett'!$C47)</f>
        <v>0</v>
      </c>
      <c r="F29" s="82">
        <f t="shared" si="3"/>
        <v>0</v>
      </c>
      <c r="G29" s="113">
        <f>SUM('2016 Lodo'!$E79:$E80)</f>
        <v>0</v>
      </c>
      <c r="I29" s="113"/>
      <c r="K29" s="113"/>
      <c r="M29" s="114"/>
      <c r="O29" s="114"/>
    </row>
    <row r="30" spans="1:15" ht="14.25" customHeight="1">
      <c r="A30" s="85" t="s">
        <v>73</v>
      </c>
      <c r="B30" s="111"/>
      <c r="C30" s="113">
        <f>'2017 Lodo'!$E75</f>
        <v>2005</v>
      </c>
      <c r="D30" s="82">
        <f t="shared" si="2"/>
        <v>-1195</v>
      </c>
      <c r="E30" s="85">
        <f>SUM('2017 Budsjett'!$C43)</f>
        <v>3200</v>
      </c>
      <c r="F30" s="82">
        <f t="shared" si="3"/>
        <v>-1133</v>
      </c>
      <c r="G30" s="113">
        <f>'2016 Lodo'!$E74</f>
        <v>3138</v>
      </c>
      <c r="I30" s="113"/>
      <c r="K30" s="113"/>
      <c r="M30" s="114"/>
      <c r="O30" s="114"/>
    </row>
    <row r="31" spans="1:15" ht="14.25" customHeight="1">
      <c r="A31" s="85" t="s">
        <v>74</v>
      </c>
      <c r="B31" s="111"/>
      <c r="C31" s="113">
        <f>'2017 Lodo'!$E54</f>
        <v>11650</v>
      </c>
      <c r="D31" s="82">
        <f t="shared" si="2"/>
        <v>-350</v>
      </c>
      <c r="E31" s="85">
        <f>SUM('2017 Budsjett'!$C27)</f>
        <v>12000</v>
      </c>
      <c r="F31" s="82">
        <f t="shared" si="3"/>
        <v>302</v>
      </c>
      <c r="G31" s="113">
        <f>'2016 Lodo'!$E53</f>
        <v>11348</v>
      </c>
      <c r="I31" s="113"/>
      <c r="K31" s="113"/>
      <c r="M31" s="114"/>
      <c r="O31" s="114"/>
    </row>
    <row r="32" spans="1:15" ht="15" customHeight="1">
      <c r="A32" s="85" t="s">
        <v>75</v>
      </c>
      <c r="B32" s="111"/>
      <c r="C32" s="113">
        <f>SUM('2017 Lodo'!$E63,'2017 Lodo'!$E64,'2017 Lodo'!$E72)</f>
        <v>427</v>
      </c>
      <c r="D32" s="82">
        <f t="shared" si="2"/>
        <v>427</v>
      </c>
      <c r="E32" s="85">
        <f>'2017 Budsjett'!$C33+'2017 Budsjett'!$C34+'2017 Budsjett'!$C42</f>
        <v>0</v>
      </c>
      <c r="F32" s="82">
        <f t="shared" si="3"/>
        <v>427</v>
      </c>
      <c r="G32" s="113">
        <f>SUM('2016 Lodo'!$E62,'2016 Lodo'!$E63,'2016 Lodo'!$E71)</f>
        <v>0</v>
      </c>
      <c r="I32" s="113"/>
      <c r="K32" s="113"/>
      <c r="M32" s="114"/>
      <c r="O32" s="114"/>
    </row>
    <row r="33" spans="1:15" ht="14.25" customHeight="1">
      <c r="A33" t="s">
        <v>76</v>
      </c>
      <c r="B33" s="111" t="s">
        <v>290</v>
      </c>
      <c r="C33" s="113">
        <f>SUM('2017 Lodo'!$E79)</f>
        <v>21875</v>
      </c>
      <c r="D33" s="82">
        <f t="shared" si="2"/>
        <v>-125</v>
      </c>
      <c r="E33" s="85">
        <f>SUM('2017 Budsjett'!$C46)</f>
        <v>22000</v>
      </c>
      <c r="F33" s="82">
        <f t="shared" si="3"/>
        <v>3125</v>
      </c>
      <c r="G33" s="113">
        <f>SUM('2016 Lodo'!$E78)</f>
        <v>18750</v>
      </c>
      <c r="I33" s="113"/>
      <c r="K33" s="113"/>
      <c r="M33" s="114"/>
      <c r="O33" s="114"/>
    </row>
    <row r="34" spans="1:15" ht="14.25" customHeight="1">
      <c r="A34" t="s">
        <v>77</v>
      </c>
      <c r="B34" s="111"/>
      <c r="C34" s="113">
        <f>'2017 Lodo'!$E82</f>
        <v>0</v>
      </c>
      <c r="D34" s="82">
        <f t="shared" si="2"/>
        <v>-1000</v>
      </c>
      <c r="E34" s="85">
        <f>'2017 Budsjett'!$C48</f>
        <v>1000</v>
      </c>
      <c r="F34" s="82">
        <f t="shared" si="3"/>
        <v>0</v>
      </c>
      <c r="G34" s="113"/>
      <c r="I34" s="113"/>
      <c r="K34" s="113"/>
      <c r="M34" s="114"/>
      <c r="O34" s="114"/>
    </row>
    <row r="35" spans="1:11" s="89" customFormat="1" ht="25.5" customHeight="1">
      <c r="A35" s="89" t="s">
        <v>78</v>
      </c>
      <c r="B35" s="112"/>
      <c r="C35" s="115">
        <f>SUM(C12:C33)</f>
        <v>388661.31</v>
      </c>
      <c r="D35" s="82">
        <f t="shared" si="2"/>
        <v>-67473.69</v>
      </c>
      <c r="E35" s="89">
        <f>SUM(E12:E34)</f>
        <v>456135</v>
      </c>
      <c r="F35" s="82">
        <f t="shared" si="3"/>
        <v>-59734.49000000005</v>
      </c>
      <c r="G35" s="115">
        <f>SUM(G12:G33)</f>
        <v>448395.80000000005</v>
      </c>
      <c r="I35" s="115"/>
      <c r="K35" s="115"/>
    </row>
    <row r="36" spans="1:11" s="109" customFormat="1" ht="40.5" customHeight="1">
      <c r="A36" s="109" t="s">
        <v>79</v>
      </c>
      <c r="B36" s="116"/>
      <c r="C36" s="117">
        <f>C10-C35</f>
        <v>-61068.25</v>
      </c>
      <c r="D36" s="82">
        <f t="shared" si="2"/>
        <v>75066.75</v>
      </c>
      <c r="E36" s="109">
        <f>E10-E35</f>
        <v>-136135</v>
      </c>
      <c r="F36" s="82">
        <f t="shared" si="3"/>
        <v>-30498.639999999956</v>
      </c>
      <c r="G36" s="117">
        <f>G10-G35</f>
        <v>-30569.610000000044</v>
      </c>
      <c r="I36" s="117"/>
      <c r="K36" s="117"/>
    </row>
    <row r="37" spans="1:11" ht="27" customHeight="1">
      <c r="A37" s="89" t="s">
        <v>80</v>
      </c>
      <c r="B37" s="111"/>
      <c r="C37" s="118"/>
      <c r="D37" s="82"/>
      <c r="F37" s="82"/>
      <c r="G37" s="118"/>
      <c r="I37" s="118"/>
      <c r="K37" s="118"/>
    </row>
    <row r="38" spans="1:11" ht="18" customHeight="1">
      <c r="A38" s="85" t="s">
        <v>81</v>
      </c>
      <c r="B38" s="111"/>
      <c r="C38" s="118">
        <f>-SUM('2017 Lodo'!$E86)</f>
        <v>4476.6</v>
      </c>
      <c r="D38" s="82">
        <f aca="true" t="shared" si="4" ref="D38:D44">C38-E38</f>
        <v>476.60000000000036</v>
      </c>
      <c r="E38" s="85">
        <f>'2017 Budsjett'!$C57</f>
        <v>4000</v>
      </c>
      <c r="F38" s="82">
        <f aca="true" t="shared" si="5" ref="F38:F44">C38-G38</f>
        <v>-260.1399999999994</v>
      </c>
      <c r="G38" s="118">
        <f>-SUM('2016 Lodo'!$E84)</f>
        <v>4736.74</v>
      </c>
      <c r="I38" s="118"/>
      <c r="K38" s="118"/>
    </row>
    <row r="39" spans="1:11" ht="14.25" customHeight="1">
      <c r="A39" s="85" t="s">
        <v>82</v>
      </c>
      <c r="B39" s="111"/>
      <c r="C39" s="118">
        <f>-SUM('2017 Lodo'!$E85)</f>
        <v>-3247</v>
      </c>
      <c r="D39" s="82">
        <f t="shared" si="4"/>
        <v>-147</v>
      </c>
      <c r="E39" s="85">
        <f>'2017 Budsjett'!$C58</f>
        <v>-3100</v>
      </c>
      <c r="F39" s="82">
        <f t="shared" si="5"/>
        <v>-204</v>
      </c>
      <c r="G39" s="118">
        <f>-SUM('2016 Lodo'!$E83)</f>
        <v>-3043</v>
      </c>
      <c r="I39" s="118"/>
      <c r="K39" s="118"/>
    </row>
    <row r="40" spans="1:11" ht="14.25" customHeight="1">
      <c r="A40" s="85" t="s">
        <v>83</v>
      </c>
      <c r="B40" s="111"/>
      <c r="C40" s="118">
        <f>-SUM('2017 Lodo'!$E87)</f>
        <v>54</v>
      </c>
      <c r="D40" s="82">
        <f t="shared" si="4"/>
        <v>54</v>
      </c>
      <c r="E40" s="85">
        <f>'2017 Budsjett'!$C59</f>
        <v>0</v>
      </c>
      <c r="F40" s="82">
        <f t="shared" si="5"/>
        <v>54</v>
      </c>
      <c r="G40" s="118">
        <f>-SUM('2016 Lodo'!$E85)</f>
        <v>0</v>
      </c>
      <c r="I40" s="118"/>
      <c r="K40" s="118"/>
    </row>
    <row r="41" spans="1:17" ht="14.25" customHeight="1">
      <c r="A41" s="85" t="s">
        <v>84</v>
      </c>
      <c r="B41" s="111"/>
      <c r="C41" s="118">
        <f>-'2017 Lodo'!$E89</f>
        <v>-9747.99</v>
      </c>
      <c r="D41" s="82">
        <f t="shared" si="4"/>
        <v>-9747.99</v>
      </c>
      <c r="E41" s="85">
        <f>'2017 Budsjett'!$C60</f>
        <v>0</v>
      </c>
      <c r="F41" s="82">
        <f t="shared" si="5"/>
        <v>16876.050000000003</v>
      </c>
      <c r="G41" s="118">
        <f>-'2016 Lodo'!$E87</f>
        <v>-26624.04</v>
      </c>
      <c r="I41" s="118"/>
      <c r="K41" s="118"/>
      <c r="Q41" s="119"/>
    </row>
    <row r="42" spans="1:18" ht="14.25" customHeight="1">
      <c r="A42" s="85" t="s">
        <v>85</v>
      </c>
      <c r="B42" s="111"/>
      <c r="C42" s="118">
        <f>-SUM('2017 Lodo'!$E88)</f>
        <v>0</v>
      </c>
      <c r="D42" s="82">
        <f t="shared" si="4"/>
        <v>0</v>
      </c>
      <c r="E42" s="85">
        <f>'2017 Budsjett'!$C61</f>
        <v>0</v>
      </c>
      <c r="F42" s="82">
        <f t="shared" si="5"/>
        <v>0</v>
      </c>
      <c r="G42" s="118">
        <f>-SUM('2016 Lodo'!$E86)</f>
        <v>0</v>
      </c>
      <c r="I42" s="118"/>
      <c r="K42" s="118"/>
      <c r="N42" s="119"/>
      <c r="P42" s="119"/>
      <c r="R42" s="119"/>
    </row>
    <row r="43" spans="1:11" s="89" customFormat="1" ht="17.25" customHeight="1">
      <c r="A43" s="89" t="s">
        <v>86</v>
      </c>
      <c r="B43" s="112"/>
      <c r="C43" s="115">
        <f>SUM(C38:C42)</f>
        <v>-8464.39</v>
      </c>
      <c r="D43" s="82">
        <f t="shared" si="4"/>
        <v>-9364.39</v>
      </c>
      <c r="E43" s="89">
        <f>SUM(E38:E42)</f>
        <v>900</v>
      </c>
      <c r="F43" s="82">
        <f t="shared" si="5"/>
        <v>16465.910000000003</v>
      </c>
      <c r="G43" s="115">
        <f>SUM(G38:G42)</f>
        <v>-24930.300000000003</v>
      </c>
      <c r="I43" s="115"/>
      <c r="K43" s="115"/>
    </row>
    <row r="44" spans="1:21" s="89" customFormat="1" ht="31.5" customHeight="1">
      <c r="A44" s="120" t="s">
        <v>87</v>
      </c>
      <c r="B44" s="112" t="s">
        <v>47</v>
      </c>
      <c r="C44" s="115">
        <f>C36+C43</f>
        <v>-69532.64</v>
      </c>
      <c r="D44" s="82">
        <f t="shared" si="4"/>
        <v>65702.36</v>
      </c>
      <c r="E44" s="89">
        <f>E36+E43</f>
        <v>-135235</v>
      </c>
      <c r="F44" s="82">
        <f t="shared" si="5"/>
        <v>-14032.729999999952</v>
      </c>
      <c r="G44" s="115">
        <f>G36+G43</f>
        <v>-55499.91000000005</v>
      </c>
      <c r="I44" s="115"/>
      <c r="K44" s="115"/>
      <c r="U44"/>
    </row>
    <row r="45" ht="15.75" customHeight="1"/>
    <row r="46" ht="14.25" customHeight="1">
      <c r="A46" s="85" t="s">
        <v>291</v>
      </c>
    </row>
    <row r="47" ht="14.25" customHeight="1">
      <c r="A47" s="85" t="s">
        <v>292</v>
      </c>
    </row>
    <row r="48" spans="1:16" ht="14.25" customHeight="1">
      <c r="A48" t="s">
        <v>293</v>
      </c>
      <c r="K48"/>
      <c r="L48"/>
      <c r="M48"/>
      <c r="N48"/>
      <c r="O48"/>
      <c r="P48"/>
    </row>
    <row r="49" ht="14.25" customHeight="1">
      <c r="A49" s="85" t="s">
        <v>294</v>
      </c>
    </row>
    <row r="50" ht="14.25" customHeight="1">
      <c r="A50" t="s">
        <v>295</v>
      </c>
    </row>
    <row r="51" ht="14.25" customHeight="1">
      <c r="A51" s="85" t="s">
        <v>296</v>
      </c>
    </row>
    <row r="52" ht="14.25" customHeight="1">
      <c r="A52" s="85" t="s">
        <v>297</v>
      </c>
    </row>
    <row r="53" spans="1:256" ht="14.25" customHeight="1">
      <c r="A53" t="s">
        <v>298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ht="15.75" customHeight="1">
      <c r="A54" s="85" t="s">
        <v>299</v>
      </c>
    </row>
    <row r="55" ht="15.75" customHeight="1">
      <c r="A55" s="85" t="s">
        <v>300</v>
      </c>
    </row>
    <row r="56" ht="15" customHeight="1">
      <c r="A56" s="85" t="s">
        <v>301</v>
      </c>
    </row>
    <row r="57" ht="16.5" customHeight="1">
      <c r="A57" s="85" t="s">
        <v>302</v>
      </c>
    </row>
    <row r="58" ht="18.75" customHeight="1">
      <c r="A58" s="85" t="s">
        <v>303</v>
      </c>
    </row>
    <row r="65535" ht="12.75" customHeight="1"/>
    <row r="65536" ht="12.75" customHeight="1"/>
  </sheetData>
  <sheetProtection selectLockedCells="1" selectUnlockedCells="1"/>
  <printOptions/>
  <pageMargins left="0.46805555555555556" right="0.3076388888888889" top="0.6694444444444445" bottom="0.5381944444444444" header="0.4041666666666667" footer="0.27291666666666664"/>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C65"/>
  <sheetViews>
    <sheetView workbookViewId="0" topLeftCell="A10">
      <selection activeCell="F44" sqref="F44"/>
    </sheetView>
  </sheetViews>
  <sheetFormatPr defaultColWidth="9.140625" defaultRowHeight="12.75"/>
  <cols>
    <col min="1" max="1" width="11.421875" style="0" customWidth="1"/>
    <col min="2" max="2" width="42.7109375" style="0" customWidth="1"/>
    <col min="3" max="3" width="22.421875" style="0" customWidth="1"/>
    <col min="4" max="16384" width="11.421875" style="0" customWidth="1"/>
  </cols>
  <sheetData>
    <row r="1" spans="1:3" ht="20.25">
      <c r="A1" s="57"/>
      <c r="B1" s="59"/>
      <c r="C1" s="59"/>
    </row>
    <row r="2" spans="1:3" ht="14.25">
      <c r="A2" s="57"/>
      <c r="B2" s="77" t="s">
        <v>304</v>
      </c>
      <c r="C2" s="61"/>
    </row>
    <row r="3" spans="1:3" ht="14.25">
      <c r="A3" s="57"/>
      <c r="B3" s="77"/>
      <c r="C3" s="63">
        <v>2017</v>
      </c>
    </row>
    <row r="4" spans="1:3" ht="14.25">
      <c r="A4" s="57"/>
      <c r="B4" s="64"/>
      <c r="C4" s="64"/>
    </row>
    <row r="5" spans="1:3" ht="16.5">
      <c r="A5" s="57"/>
      <c r="B5" s="65" t="s">
        <v>144</v>
      </c>
      <c r="C5" s="67"/>
    </row>
    <row r="6" spans="1:3" ht="14.25">
      <c r="A6" s="68">
        <v>3100</v>
      </c>
      <c r="B6" s="69" t="s">
        <v>145</v>
      </c>
      <c r="C6" s="71"/>
    </row>
    <row r="7" spans="1:3" ht="14.25">
      <c r="A7" s="68">
        <v>3101</v>
      </c>
      <c r="B7" s="69" t="s">
        <v>146</v>
      </c>
      <c r="C7" s="71"/>
    </row>
    <row r="8" spans="1:3" ht="14.25">
      <c r="A8" s="68">
        <v>3102</v>
      </c>
      <c r="B8" s="69" t="s">
        <v>147</v>
      </c>
      <c r="C8" s="71"/>
    </row>
    <row r="9" spans="1:3" ht="14.25">
      <c r="A9" s="68">
        <v>3110</v>
      </c>
      <c r="B9" s="69" t="s">
        <v>148</v>
      </c>
      <c r="C9" s="71"/>
    </row>
    <row r="10" spans="1:3" ht="14.25">
      <c r="A10" s="57"/>
      <c r="B10" s="77" t="s">
        <v>42</v>
      </c>
      <c r="C10" s="73">
        <v>330000</v>
      </c>
    </row>
    <row r="11" spans="1:3" ht="14.25">
      <c r="A11" s="57">
        <v>3280</v>
      </c>
      <c r="B11" s="77" t="s">
        <v>149</v>
      </c>
      <c r="C11" s="73">
        <v>-10000</v>
      </c>
    </row>
    <row r="12" spans="1:3" ht="14.25">
      <c r="A12" s="57">
        <v>3910</v>
      </c>
      <c r="B12" s="77" t="s">
        <v>150</v>
      </c>
      <c r="C12" s="73"/>
    </row>
    <row r="13" spans="1:3" ht="14.25">
      <c r="A13" s="57">
        <v>3911</v>
      </c>
      <c r="B13" s="77" t="s">
        <v>151</v>
      </c>
      <c r="C13" s="73"/>
    </row>
    <row r="14" spans="1:3" ht="14.25">
      <c r="A14" s="57">
        <v>3912</v>
      </c>
      <c r="B14" t="s">
        <v>152</v>
      </c>
      <c r="C14" s="74"/>
    </row>
    <row r="15" spans="1:3" ht="14.25">
      <c r="A15" s="57">
        <v>3913</v>
      </c>
      <c r="B15" t="s">
        <v>153</v>
      </c>
      <c r="C15" s="74"/>
    </row>
    <row r="16" spans="1:3" ht="14.25">
      <c r="A16" s="57"/>
      <c r="B16" s="77"/>
      <c r="C16" s="73"/>
    </row>
    <row r="17" spans="1:3" ht="14.25">
      <c r="A17" s="57"/>
      <c r="B17" s="63" t="s">
        <v>154</v>
      </c>
      <c r="C17" s="76">
        <f>C10+C11+C13+C12</f>
        <v>320000</v>
      </c>
    </row>
    <row r="18" spans="1:3" ht="14.25">
      <c r="A18" s="57"/>
      <c r="B18" s="77"/>
      <c r="C18" s="73"/>
    </row>
    <row r="19" spans="1:3" ht="16.5">
      <c r="A19" s="57"/>
      <c r="B19" s="65" t="s">
        <v>155</v>
      </c>
      <c r="C19" s="67"/>
    </row>
    <row r="20" spans="1:3" ht="14.25">
      <c r="A20" s="68">
        <v>4100</v>
      </c>
      <c r="B20" s="69" t="s">
        <v>157</v>
      </c>
      <c r="C20" s="71"/>
    </row>
    <row r="21" spans="1:3" ht="14.25">
      <c r="A21" s="68">
        <v>4101</v>
      </c>
      <c r="B21" s="69" t="s">
        <v>158</v>
      </c>
      <c r="C21" s="71"/>
    </row>
    <row r="22" spans="1:3" ht="14.25">
      <c r="A22" s="68">
        <v>4102</v>
      </c>
      <c r="B22" s="69" t="s">
        <v>159</v>
      </c>
      <c r="C22" s="71"/>
    </row>
    <row r="23" spans="1:3" ht="14.25">
      <c r="A23" s="68">
        <v>4103</v>
      </c>
      <c r="B23" s="69" t="s">
        <v>160</v>
      </c>
      <c r="C23" s="71"/>
    </row>
    <row r="24" spans="1:3" ht="14.25">
      <c r="A24" s="57"/>
      <c r="B24" s="77" t="s">
        <v>305</v>
      </c>
      <c r="C24" s="73">
        <v>195000</v>
      </c>
    </row>
    <row r="25" spans="1:3" ht="14.25">
      <c r="A25" s="57">
        <v>5000</v>
      </c>
      <c r="B25" t="s">
        <v>63</v>
      </c>
      <c r="C25" s="73">
        <v>35000</v>
      </c>
    </row>
    <row r="26" spans="1:3" ht="14.25">
      <c r="A26" s="57">
        <v>5400</v>
      </c>
      <c r="B26" t="s">
        <v>64</v>
      </c>
      <c r="C26" s="73">
        <f>C25*0.141</f>
        <v>4935.000000000001</v>
      </c>
    </row>
    <row r="27" spans="1:3" ht="14.25">
      <c r="A27" s="57">
        <v>6300</v>
      </c>
      <c r="B27" s="77" t="s">
        <v>74</v>
      </c>
      <c r="C27" s="73">
        <v>12000</v>
      </c>
    </row>
    <row r="28" spans="1:3" ht="14.25">
      <c r="A28" s="57">
        <v>6701</v>
      </c>
      <c r="B28" s="77" t="s">
        <v>162</v>
      </c>
      <c r="C28" s="73">
        <v>0</v>
      </c>
    </row>
    <row r="29" spans="1:3" ht="14.25">
      <c r="A29" s="57">
        <v>6703</v>
      </c>
      <c r="B29" s="77" t="s">
        <v>68</v>
      </c>
      <c r="C29" s="73">
        <v>30000</v>
      </c>
    </row>
    <row r="30" spans="1:3" ht="14.25">
      <c r="A30" s="57">
        <v>6704</v>
      </c>
      <c r="B30" s="77" t="s">
        <v>163</v>
      </c>
      <c r="C30" s="73">
        <v>3000</v>
      </c>
    </row>
    <row r="31" spans="1:3" ht="14.25">
      <c r="A31" s="57">
        <v>6708</v>
      </c>
      <c r="B31" s="77" t="s">
        <v>61</v>
      </c>
      <c r="C31" s="73">
        <v>35000</v>
      </c>
    </row>
    <row r="32" spans="1:3" ht="14.25">
      <c r="A32" s="57">
        <v>6708</v>
      </c>
      <c r="B32" s="77" t="s">
        <v>65</v>
      </c>
      <c r="C32" s="73">
        <v>0</v>
      </c>
    </row>
    <row r="33" spans="1:3" ht="14.25">
      <c r="A33" s="57">
        <v>6800</v>
      </c>
      <c r="B33" t="s">
        <v>164</v>
      </c>
      <c r="C33" s="73">
        <v>0</v>
      </c>
    </row>
    <row r="34" spans="1:3" ht="14.25">
      <c r="A34" s="57">
        <v>6801</v>
      </c>
      <c r="B34" t="s">
        <v>165</v>
      </c>
      <c r="C34" s="73">
        <v>0</v>
      </c>
    </row>
    <row r="35" spans="1:3" ht="14.25">
      <c r="A35" s="57">
        <v>6860</v>
      </c>
      <c r="B35" s="77" t="s">
        <v>54</v>
      </c>
      <c r="C35" s="73">
        <v>20000</v>
      </c>
    </row>
    <row r="36" spans="1:3" ht="14.25">
      <c r="A36" s="57">
        <v>6861</v>
      </c>
      <c r="B36" s="77" t="s">
        <v>166</v>
      </c>
      <c r="C36" s="73">
        <v>30000</v>
      </c>
    </row>
    <row r="37" spans="1:3" ht="14.25">
      <c r="A37" s="57">
        <v>6865</v>
      </c>
      <c r="B37" t="s">
        <v>167</v>
      </c>
      <c r="C37" s="74">
        <v>0</v>
      </c>
    </row>
    <row r="38" spans="1:3" ht="14.25">
      <c r="A38" s="57">
        <v>6866</v>
      </c>
      <c r="B38" t="s">
        <v>168</v>
      </c>
      <c r="C38" s="74">
        <v>0</v>
      </c>
    </row>
    <row r="39" spans="1:3" ht="14.25">
      <c r="A39" s="57">
        <v>6867</v>
      </c>
      <c r="B39" t="s">
        <v>169</v>
      </c>
      <c r="C39" s="74">
        <v>0</v>
      </c>
    </row>
    <row r="40" spans="1:3" ht="14.25">
      <c r="A40" s="57">
        <v>6868</v>
      </c>
      <c r="B40" t="s">
        <v>170</v>
      </c>
      <c r="C40" s="74">
        <v>35000</v>
      </c>
    </row>
    <row r="41" spans="1:3" ht="14.25">
      <c r="A41" s="57">
        <v>6870</v>
      </c>
      <c r="B41" s="77" t="s">
        <v>171</v>
      </c>
      <c r="C41" s="73">
        <v>0</v>
      </c>
    </row>
    <row r="42" spans="1:3" ht="14.25">
      <c r="A42" s="57">
        <v>6940</v>
      </c>
      <c r="B42" s="77" t="s">
        <v>172</v>
      </c>
      <c r="C42" s="73">
        <v>0</v>
      </c>
    </row>
    <row r="43" spans="1:3" ht="14.25">
      <c r="A43" s="57">
        <v>7312</v>
      </c>
      <c r="B43" s="77" t="s">
        <v>173</v>
      </c>
      <c r="C43" s="73">
        <v>3200</v>
      </c>
    </row>
    <row r="44" spans="1:3" ht="14.25">
      <c r="A44" s="57">
        <v>7320</v>
      </c>
      <c r="B44" s="77" t="s">
        <v>70</v>
      </c>
      <c r="C44" s="73">
        <v>10000</v>
      </c>
    </row>
    <row r="45" spans="1:3" ht="14.25">
      <c r="A45" s="57">
        <v>7382</v>
      </c>
      <c r="B45" s="77" t="s">
        <v>174</v>
      </c>
      <c r="C45" s="73">
        <v>10000</v>
      </c>
    </row>
    <row r="46" spans="1:3" ht="14.25">
      <c r="A46" s="57">
        <v>7383</v>
      </c>
      <c r="B46" s="77" t="s">
        <v>76</v>
      </c>
      <c r="C46" s="73">
        <v>22000</v>
      </c>
    </row>
    <row r="47" spans="1:3" ht="14.25">
      <c r="A47" s="57">
        <v>7420</v>
      </c>
      <c r="B47" s="77" t="s">
        <v>72</v>
      </c>
      <c r="C47" s="73">
        <v>0</v>
      </c>
    </row>
    <row r="48" spans="1:3" ht="14.25">
      <c r="A48" s="57">
        <v>7500</v>
      </c>
      <c r="B48" s="77" t="s">
        <v>306</v>
      </c>
      <c r="C48" s="73">
        <v>1000</v>
      </c>
    </row>
    <row r="49" spans="1:3" ht="14.25">
      <c r="A49" s="57">
        <v>7710</v>
      </c>
      <c r="B49" s="77" t="s">
        <v>71</v>
      </c>
      <c r="C49" s="73">
        <v>5000</v>
      </c>
    </row>
    <row r="50" spans="1:3" ht="14.25">
      <c r="A50" s="57">
        <v>7720</v>
      </c>
      <c r="B50" s="77" t="s">
        <v>175</v>
      </c>
      <c r="C50" s="73">
        <v>5000</v>
      </c>
    </row>
    <row r="51" spans="1:3" ht="14.25">
      <c r="A51" s="57"/>
      <c r="B51" s="77"/>
      <c r="C51" s="73"/>
    </row>
    <row r="52" spans="1:3" ht="14.25">
      <c r="A52" s="57"/>
      <c r="B52" s="63" t="s">
        <v>176</v>
      </c>
      <c r="C52" s="80">
        <f>C24+SUM(C25:C51)</f>
        <v>456135</v>
      </c>
    </row>
    <row r="53" spans="1:3" ht="14.25">
      <c r="A53" s="57"/>
      <c r="B53" s="77"/>
      <c r="C53" s="73"/>
    </row>
    <row r="54" spans="1:3" ht="16.5">
      <c r="A54" s="57"/>
      <c r="B54" s="65" t="s">
        <v>177</v>
      </c>
      <c r="C54" s="80">
        <f>C17-C52</f>
        <v>-136135</v>
      </c>
    </row>
    <row r="55" spans="1:3" ht="14.25">
      <c r="A55" s="57"/>
      <c r="B55" s="77"/>
      <c r="C55" s="73"/>
    </row>
    <row r="56" spans="1:3" ht="16.5">
      <c r="A56" s="57"/>
      <c r="B56" s="65" t="s">
        <v>178</v>
      </c>
      <c r="C56" s="67"/>
    </row>
    <row r="57" spans="1:3" ht="14.25">
      <c r="A57" s="57">
        <v>8050</v>
      </c>
      <c r="B57" s="77" t="s">
        <v>179</v>
      </c>
      <c r="C57" s="73">
        <v>4000</v>
      </c>
    </row>
    <row r="58" spans="1:3" ht="14.25">
      <c r="A58" s="57">
        <v>7770</v>
      </c>
      <c r="B58" s="77" t="s">
        <v>82</v>
      </c>
      <c r="C58" s="73">
        <v>-3100</v>
      </c>
    </row>
    <row r="59" spans="1:3" ht="14.25">
      <c r="A59" s="57">
        <v>8060</v>
      </c>
      <c r="B59" s="77" t="s">
        <v>83</v>
      </c>
      <c r="C59" s="73"/>
    </row>
    <row r="60" spans="1:3" ht="14.25">
      <c r="A60" s="57">
        <v>8160</v>
      </c>
      <c r="B60" s="77" t="s">
        <v>84</v>
      </c>
      <c r="C60" s="73"/>
    </row>
    <row r="61" spans="1:3" ht="14.25">
      <c r="A61" s="57">
        <v>8150</v>
      </c>
      <c r="B61" s="77" t="s">
        <v>85</v>
      </c>
      <c r="C61" s="73"/>
    </row>
    <row r="62" spans="1:3" ht="14.25">
      <c r="A62" s="57"/>
      <c r="B62" s="77"/>
      <c r="C62" s="73"/>
    </row>
    <row r="63" spans="1:3" ht="14.25">
      <c r="A63" s="57"/>
      <c r="B63" s="63" t="s">
        <v>180</v>
      </c>
      <c r="C63" s="80">
        <f>SUM(C57:C61)</f>
        <v>900</v>
      </c>
    </row>
    <row r="64" spans="1:3" ht="14.25">
      <c r="A64" s="57"/>
      <c r="B64" s="77"/>
      <c r="C64" s="72"/>
    </row>
    <row r="65" spans="1:3" ht="16.5">
      <c r="A65" s="57"/>
      <c r="B65" s="65" t="s">
        <v>181</v>
      </c>
      <c r="C65" s="80">
        <f>C54+C63</f>
        <v>-135235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A2:I94"/>
  <sheetViews>
    <sheetView workbookViewId="0" topLeftCell="A1">
      <selection activeCell="E34" sqref="E34"/>
    </sheetView>
  </sheetViews>
  <sheetFormatPr defaultColWidth="9.140625" defaultRowHeight="12.75"/>
  <cols>
    <col min="1" max="1" width="11.421875" style="0" customWidth="1"/>
    <col min="2" max="2" width="38.00390625" style="0" customWidth="1"/>
    <col min="3" max="3" width="21.7109375" style="82" customWidth="1"/>
    <col min="4" max="4" width="18.421875" style="82" customWidth="1"/>
    <col min="5" max="5" width="16.421875" style="82" customWidth="1"/>
    <col min="6" max="6" width="17.00390625" style="82" customWidth="1"/>
    <col min="7" max="7" width="17.140625" style="82" customWidth="1"/>
    <col min="8" max="8" width="11.421875" style="82" customWidth="1"/>
    <col min="9" max="16384" width="11.421875" style="0" customWidth="1"/>
  </cols>
  <sheetData>
    <row r="2" ht="14.25">
      <c r="A2" t="s">
        <v>307</v>
      </c>
    </row>
    <row r="3" ht="14.25">
      <c r="A3" t="s">
        <v>308</v>
      </c>
    </row>
    <row r="4" ht="14.25">
      <c r="A4" t="s">
        <v>184</v>
      </c>
    </row>
    <row r="5" spans="2:3" ht="14.25">
      <c r="B5" t="s">
        <v>269</v>
      </c>
      <c r="C5" s="82" t="s">
        <v>309</v>
      </c>
    </row>
    <row r="6" spans="1:8" ht="14.25">
      <c r="A6" t="s">
        <v>187</v>
      </c>
      <c r="B6" t="s">
        <v>188</v>
      </c>
      <c r="C6" s="82" t="s">
        <v>189</v>
      </c>
      <c r="D6" s="82" t="s">
        <v>190</v>
      </c>
      <c r="E6" s="82" t="s">
        <v>191</v>
      </c>
      <c r="F6" s="82" t="s">
        <v>189</v>
      </c>
      <c r="G6" s="82">
        <f>-'2017 Lodo'!$E40</f>
        <v>-4790</v>
      </c>
      <c r="H6" s="82" t="s">
        <v>191</v>
      </c>
    </row>
    <row r="7" spans="1:9" ht="14.25">
      <c r="A7">
        <v>1031</v>
      </c>
      <c r="B7" t="s">
        <v>192</v>
      </c>
      <c r="C7" s="82">
        <v>0</v>
      </c>
      <c r="D7" s="82">
        <v>0</v>
      </c>
      <c r="E7" s="82">
        <v>0</v>
      </c>
      <c r="F7" s="82">
        <v>0</v>
      </c>
      <c r="G7" s="82">
        <f>-'2017 Lodo'!E44</f>
        <v>0</v>
      </c>
      <c r="H7" s="82">
        <v>0</v>
      </c>
      <c r="I7" t="s">
        <v>193</v>
      </c>
    </row>
    <row r="8" spans="1:9" ht="14.25">
      <c r="A8">
        <v>1032</v>
      </c>
      <c r="B8" t="s">
        <v>194</v>
      </c>
      <c r="C8" s="82">
        <v>0</v>
      </c>
      <c r="D8" s="82">
        <v>0</v>
      </c>
      <c r="E8" s="82">
        <v>0</v>
      </c>
      <c r="F8" s="82">
        <v>0</v>
      </c>
      <c r="G8" s="82">
        <f>-'2017 Lodo'!E45</f>
        <v>13210.56</v>
      </c>
      <c r="H8" s="82">
        <v>0</v>
      </c>
      <c r="I8" t="s">
        <v>193</v>
      </c>
    </row>
    <row r="9" spans="1:9" ht="14.25">
      <c r="A9">
        <v>1033</v>
      </c>
      <c r="B9" t="s">
        <v>195</v>
      </c>
      <c r="C9" s="82">
        <v>0</v>
      </c>
      <c r="D9" s="82">
        <v>0</v>
      </c>
      <c r="E9" s="82">
        <v>0</v>
      </c>
      <c r="F9" s="82">
        <v>0</v>
      </c>
      <c r="G9" s="82">
        <f>-SUM('2017 Lodo'!$E34,'2017 Lodo'!$E39,'2017 Lodo'!E41:E43,'2017 Lodo'!$E46)</f>
        <v>2500</v>
      </c>
      <c r="H9" s="82">
        <v>0</v>
      </c>
      <c r="I9" t="s">
        <v>193</v>
      </c>
    </row>
    <row r="10" spans="1:9" ht="14.25">
      <c r="A10">
        <v>1034</v>
      </c>
      <c r="B10" t="s">
        <v>196</v>
      </c>
      <c r="C10" s="82">
        <v>0</v>
      </c>
      <c r="D10" s="82">
        <v>0</v>
      </c>
      <c r="E10" s="82">
        <v>0</v>
      </c>
      <c r="F10" s="82">
        <v>0</v>
      </c>
      <c r="G10" s="82">
        <v>0</v>
      </c>
      <c r="H10" s="82">
        <v>0</v>
      </c>
      <c r="I10" t="s">
        <v>193</v>
      </c>
    </row>
    <row r="11" spans="1:9" ht="14.25">
      <c r="A11">
        <v>1035</v>
      </c>
      <c r="B11" t="s">
        <v>197</v>
      </c>
      <c r="C11" s="82">
        <v>0</v>
      </c>
      <c r="D11" s="82">
        <v>0</v>
      </c>
      <c r="E11" s="82">
        <v>0</v>
      </c>
      <c r="F11" s="82">
        <v>0</v>
      </c>
      <c r="G11" s="82">
        <v>0</v>
      </c>
      <c r="H11" s="82">
        <v>0</v>
      </c>
      <c r="I11" t="s">
        <v>193</v>
      </c>
    </row>
    <row r="12" spans="1:9" ht="14.25">
      <c r="A12">
        <v>1250</v>
      </c>
      <c r="B12" t="s">
        <v>198</v>
      </c>
      <c r="C12" s="82">
        <v>0</v>
      </c>
      <c r="D12" s="82">
        <v>0</v>
      </c>
      <c r="E12" s="82">
        <v>0</v>
      </c>
      <c r="F12" s="82">
        <v>0</v>
      </c>
      <c r="G12" s="82">
        <v>0</v>
      </c>
      <c r="H12" s="82">
        <v>0</v>
      </c>
      <c r="I12" t="s">
        <v>193</v>
      </c>
    </row>
    <row r="13" spans="1:9" ht="14.25">
      <c r="A13">
        <v>1500</v>
      </c>
      <c r="B13" t="s">
        <v>199</v>
      </c>
      <c r="C13" s="82">
        <v>46005</v>
      </c>
      <c r="D13" s="82">
        <v>-9100</v>
      </c>
      <c r="E13" s="82">
        <v>36905</v>
      </c>
      <c r="F13" s="82">
        <v>96470</v>
      </c>
      <c r="G13" s="82">
        <v>-50465</v>
      </c>
      <c r="H13" s="82">
        <v>46005</v>
      </c>
      <c r="I13" t="s">
        <v>193</v>
      </c>
    </row>
    <row r="14" spans="1:9" ht="14.25">
      <c r="A14">
        <v>1570</v>
      </c>
      <c r="B14" t="s">
        <v>200</v>
      </c>
      <c r="C14" s="82">
        <v>0</v>
      </c>
      <c r="D14" s="82">
        <v>0</v>
      </c>
      <c r="E14" s="82">
        <v>0</v>
      </c>
      <c r="F14" s="82">
        <v>0</v>
      </c>
      <c r="G14" s="82">
        <v>0</v>
      </c>
      <c r="H14" s="82">
        <v>0</v>
      </c>
      <c r="I14" t="s">
        <v>193</v>
      </c>
    </row>
    <row r="15" spans="1:9" ht="14.25">
      <c r="A15">
        <v>1900</v>
      </c>
      <c r="B15" t="s">
        <v>201</v>
      </c>
      <c r="C15" s="82">
        <v>0</v>
      </c>
      <c r="D15" s="82">
        <v>0</v>
      </c>
      <c r="E15" s="82">
        <v>0</v>
      </c>
      <c r="F15" s="82">
        <v>0</v>
      </c>
      <c r="G15" s="82">
        <v>0</v>
      </c>
      <c r="H15" s="82">
        <v>0</v>
      </c>
      <c r="I15" t="s">
        <v>193</v>
      </c>
    </row>
    <row r="16" spans="1:9" ht="14.25">
      <c r="A16">
        <v>1920</v>
      </c>
      <c r="B16" t="s">
        <v>202</v>
      </c>
      <c r="C16" s="82">
        <v>75588.31</v>
      </c>
      <c r="D16" s="82">
        <v>-50612.6</v>
      </c>
      <c r="E16" s="82">
        <v>24975.71</v>
      </c>
      <c r="F16" s="82">
        <v>57909.25</v>
      </c>
      <c r="G16" s="82">
        <v>17679.06</v>
      </c>
      <c r="H16" s="82">
        <v>75588.31</v>
      </c>
      <c r="I16" t="s">
        <v>193</v>
      </c>
    </row>
    <row r="17" spans="1:9" ht="14.25">
      <c r="A17">
        <v>1921</v>
      </c>
      <c r="B17" t="s">
        <v>203</v>
      </c>
      <c r="C17" s="82">
        <v>41343.45</v>
      </c>
      <c r="D17" s="82">
        <v>-7911.92</v>
      </c>
      <c r="E17" s="82">
        <v>33431.53</v>
      </c>
      <c r="F17" s="82">
        <v>338938.26</v>
      </c>
      <c r="G17" s="82">
        <v>-297594.81</v>
      </c>
      <c r="H17" s="82">
        <v>41343.45</v>
      </c>
      <c r="I17" t="s">
        <v>193</v>
      </c>
    </row>
    <row r="18" spans="1:9" ht="14.25">
      <c r="A18">
        <v>1940</v>
      </c>
      <c r="B18" t="s">
        <v>204</v>
      </c>
      <c r="C18" s="82">
        <v>1038688.41</v>
      </c>
      <c r="D18" s="82">
        <v>32444.52</v>
      </c>
      <c r="E18" s="82">
        <v>1071132.93</v>
      </c>
      <c r="F18" s="82">
        <v>892825.45</v>
      </c>
      <c r="G18" s="82">
        <v>145862.96</v>
      </c>
      <c r="H18" s="82">
        <v>1038688.41</v>
      </c>
      <c r="I18" t="s">
        <v>193</v>
      </c>
    </row>
    <row r="19" spans="1:9" ht="14.25">
      <c r="A19">
        <v>1941</v>
      </c>
      <c r="B19" t="s">
        <v>205</v>
      </c>
      <c r="C19" s="82">
        <v>27711.23</v>
      </c>
      <c r="D19" s="82">
        <v>-2789</v>
      </c>
      <c r="E19" s="82">
        <v>24922.23</v>
      </c>
      <c r="F19" s="82">
        <v>26713.73</v>
      </c>
      <c r="G19" s="82">
        <v>997.5</v>
      </c>
      <c r="H19" s="82">
        <v>27711.23</v>
      </c>
      <c r="I19" t="s">
        <v>193</v>
      </c>
    </row>
    <row r="20" spans="1:9" ht="14.25">
      <c r="A20">
        <v>1942</v>
      </c>
      <c r="B20" t="s">
        <v>206</v>
      </c>
      <c r="C20" s="82">
        <v>211159.57</v>
      </c>
      <c r="D20" s="82">
        <v>-31594.9</v>
      </c>
      <c r="E20" s="82">
        <v>179564.67</v>
      </c>
      <c r="F20" s="82">
        <v>208607.52</v>
      </c>
      <c r="G20" s="82">
        <v>2552.05</v>
      </c>
      <c r="H20" s="82">
        <v>211159.57</v>
      </c>
      <c r="I20" t="s">
        <v>193</v>
      </c>
    </row>
    <row r="21" spans="1:9" ht="14.25">
      <c r="A21">
        <v>1950</v>
      </c>
      <c r="B21" t="s">
        <v>207</v>
      </c>
      <c r="C21" s="82">
        <v>1220.18</v>
      </c>
      <c r="D21" s="82">
        <v>-241.34</v>
      </c>
      <c r="E21" s="82">
        <v>978.84</v>
      </c>
      <c r="F21" s="82">
        <v>166.25</v>
      </c>
      <c r="G21" s="82">
        <v>1053.93</v>
      </c>
      <c r="H21" s="82">
        <v>1220.18</v>
      </c>
      <c r="I21" t="s">
        <v>193</v>
      </c>
    </row>
    <row r="22" spans="1:9" ht="14.25">
      <c r="A22">
        <v>2000</v>
      </c>
      <c r="B22" t="s">
        <v>208</v>
      </c>
      <c r="C22" s="82">
        <v>-1198136.71</v>
      </c>
      <c r="D22" s="82">
        <v>86896.16</v>
      </c>
      <c r="E22" s="82">
        <v>-1111240.55</v>
      </c>
      <c r="F22" s="82">
        <v>-1289738.96</v>
      </c>
      <c r="G22" s="82">
        <v>91602.25</v>
      </c>
      <c r="H22" s="82">
        <v>-1198136.71</v>
      </c>
      <c r="I22" t="s">
        <v>193</v>
      </c>
    </row>
    <row r="23" spans="1:9" ht="14.25">
      <c r="A23">
        <v>2090</v>
      </c>
      <c r="B23" t="s">
        <v>209</v>
      </c>
      <c r="C23" s="82">
        <v>86896.16</v>
      </c>
      <c r="D23" s="82">
        <v>-17363.52</v>
      </c>
      <c r="E23" s="82">
        <v>69532.64</v>
      </c>
      <c r="F23" s="82">
        <v>91602.25</v>
      </c>
      <c r="G23" s="82">
        <v>-4706.09</v>
      </c>
      <c r="H23" s="82">
        <v>86896.16</v>
      </c>
      <c r="I23" t="s">
        <v>193</v>
      </c>
    </row>
    <row r="24" spans="1:9" ht="14.25">
      <c r="A24">
        <v>2400</v>
      </c>
      <c r="B24" t="s">
        <v>210</v>
      </c>
      <c r="C24" s="82">
        <v>-2845</v>
      </c>
      <c r="D24" s="82">
        <v>487</v>
      </c>
      <c r="E24" s="82">
        <v>-2358</v>
      </c>
      <c r="F24" s="82">
        <v>-13311.25</v>
      </c>
      <c r="G24" s="82">
        <v>10466.25</v>
      </c>
      <c r="H24" s="82">
        <v>-2845</v>
      </c>
      <c r="I24" t="s">
        <v>193</v>
      </c>
    </row>
    <row r="25" spans="1:9" ht="14.25">
      <c r="A25">
        <v>2600</v>
      </c>
      <c r="B25" t="s">
        <v>211</v>
      </c>
      <c r="C25" s="82">
        <v>0</v>
      </c>
      <c r="D25" s="82">
        <v>0</v>
      </c>
      <c r="E25" s="82">
        <v>0</v>
      </c>
      <c r="F25" s="82">
        <v>0</v>
      </c>
      <c r="G25" s="82">
        <v>0</v>
      </c>
      <c r="H25" s="82">
        <v>0</v>
      </c>
      <c r="I25" t="s">
        <v>193</v>
      </c>
    </row>
    <row r="26" spans="1:9" ht="14.25">
      <c r="A26">
        <v>2601</v>
      </c>
      <c r="B26" t="s">
        <v>212</v>
      </c>
      <c r="C26" s="82">
        <v>-1053</v>
      </c>
      <c r="D26" s="82">
        <v>243</v>
      </c>
      <c r="E26" s="82">
        <v>-810</v>
      </c>
      <c r="F26" s="82">
        <v>0</v>
      </c>
      <c r="G26" s="82">
        <v>-1053</v>
      </c>
      <c r="H26" s="82">
        <v>-1053</v>
      </c>
      <c r="I26" t="s">
        <v>193</v>
      </c>
    </row>
    <row r="27" spans="1:9" ht="14.25">
      <c r="A27">
        <v>2930</v>
      </c>
      <c r="B27" t="s">
        <v>213</v>
      </c>
      <c r="C27" s="82">
        <v>0</v>
      </c>
      <c r="D27" s="82">
        <v>0</v>
      </c>
      <c r="E27" s="82">
        <v>0</v>
      </c>
      <c r="F27" s="82">
        <v>0</v>
      </c>
      <c r="G27" s="82">
        <v>0</v>
      </c>
      <c r="H27" s="82">
        <v>0</v>
      </c>
      <c r="I27" t="s">
        <v>193</v>
      </c>
    </row>
    <row r="28" spans="1:9" ht="14.25">
      <c r="A28">
        <v>2970</v>
      </c>
      <c r="B28" t="s">
        <v>214</v>
      </c>
      <c r="C28" s="82">
        <v>-322088.75</v>
      </c>
      <c r="D28" s="82">
        <v>-4946.25</v>
      </c>
      <c r="E28" s="82">
        <v>-327035</v>
      </c>
      <c r="F28" s="82">
        <v>-394745</v>
      </c>
      <c r="G28" s="82">
        <v>72656.25</v>
      </c>
      <c r="H28" s="82">
        <v>-322088.75</v>
      </c>
      <c r="I28" t="s">
        <v>193</v>
      </c>
    </row>
    <row r="29" spans="1:9" ht="14.25">
      <c r="A29">
        <v>2990</v>
      </c>
      <c r="B29" t="s">
        <v>215</v>
      </c>
      <c r="C29" s="82">
        <v>-4488.85</v>
      </c>
      <c r="D29" s="82">
        <v>4488.85</v>
      </c>
      <c r="E29" s="82">
        <v>0</v>
      </c>
      <c r="F29" s="82">
        <v>-15437.5</v>
      </c>
      <c r="G29" s="82">
        <v>10948.65</v>
      </c>
      <c r="H29" s="82">
        <v>-4488.85</v>
      </c>
      <c r="I29" t="s">
        <v>193</v>
      </c>
    </row>
    <row r="30" spans="1:7" ht="14.25">
      <c r="A30" t="s">
        <v>216</v>
      </c>
      <c r="B30">
        <v>0</v>
      </c>
      <c r="C30" s="82">
        <v>0</v>
      </c>
      <c r="D30" s="82">
        <v>0</v>
      </c>
      <c r="E30" s="82">
        <v>0</v>
      </c>
      <c r="F30" s="82">
        <v>0</v>
      </c>
      <c r="G30" s="82">
        <v>0</v>
      </c>
    </row>
    <row r="31" ht="14.25">
      <c r="A31" t="s">
        <v>217</v>
      </c>
    </row>
    <row r="32" spans="2:3" ht="14.25">
      <c r="B32" t="s">
        <v>269</v>
      </c>
      <c r="C32" s="82" t="s">
        <v>309</v>
      </c>
    </row>
    <row r="33" spans="1:8" ht="14.25">
      <c r="A33" t="s">
        <v>187</v>
      </c>
      <c r="B33" t="s">
        <v>188</v>
      </c>
      <c r="C33" s="82" t="s">
        <v>189</v>
      </c>
      <c r="D33" s="82" t="s">
        <v>190</v>
      </c>
      <c r="E33" s="82" t="s">
        <v>191</v>
      </c>
      <c r="F33" s="82" t="s">
        <v>189</v>
      </c>
      <c r="G33" s="82" t="s">
        <v>190</v>
      </c>
      <c r="H33" s="82" t="s">
        <v>191</v>
      </c>
    </row>
    <row r="34" spans="1:9" ht="14.25">
      <c r="A34">
        <v>3011</v>
      </c>
      <c r="B34" t="s">
        <v>218</v>
      </c>
      <c r="C34" s="82">
        <v>0</v>
      </c>
      <c r="D34" s="82">
        <v>-2500</v>
      </c>
      <c r="E34" s="82">
        <v>-2500</v>
      </c>
      <c r="F34" s="82">
        <v>0</v>
      </c>
      <c r="G34" s="82">
        <v>0</v>
      </c>
      <c r="H34" s="82">
        <v>0</v>
      </c>
      <c r="I34" t="s">
        <v>193</v>
      </c>
    </row>
    <row r="35" spans="1:9" ht="14.25">
      <c r="A35">
        <v>3100</v>
      </c>
      <c r="B35" t="s">
        <v>145</v>
      </c>
      <c r="C35" s="82">
        <v>0</v>
      </c>
      <c r="D35" s="82">
        <v>-79247.5</v>
      </c>
      <c r="E35" s="82">
        <v>-79247.5</v>
      </c>
      <c r="F35" s="82">
        <v>0</v>
      </c>
      <c r="G35" s="82">
        <v>-81857.5</v>
      </c>
      <c r="H35" s="82">
        <v>-81857.5</v>
      </c>
      <c r="I35" t="s">
        <v>193</v>
      </c>
    </row>
    <row r="36" spans="1:9" ht="14.25">
      <c r="A36">
        <v>3101</v>
      </c>
      <c r="B36" t="s">
        <v>146</v>
      </c>
      <c r="C36" s="82">
        <v>0</v>
      </c>
      <c r="D36" s="82">
        <v>-166250</v>
      </c>
      <c r="E36" s="82">
        <v>-166250</v>
      </c>
      <c r="F36" s="82">
        <v>0</v>
      </c>
      <c r="G36" s="82">
        <v>-207500</v>
      </c>
      <c r="H36" s="82">
        <v>-207500</v>
      </c>
      <c r="I36" t="s">
        <v>193</v>
      </c>
    </row>
    <row r="37" spans="1:9" ht="14.25">
      <c r="A37">
        <v>3102</v>
      </c>
      <c r="B37" t="s">
        <v>147</v>
      </c>
      <c r="C37" s="82">
        <v>0</v>
      </c>
      <c r="D37" s="82">
        <v>-71175</v>
      </c>
      <c r="E37" s="82">
        <v>-71175</v>
      </c>
      <c r="F37" s="82">
        <v>0</v>
      </c>
      <c r="G37" s="82">
        <v>-89700</v>
      </c>
      <c r="H37" s="82">
        <v>-89700</v>
      </c>
      <c r="I37" t="s">
        <v>193</v>
      </c>
    </row>
    <row r="38" spans="1:9" ht="14.25">
      <c r="A38">
        <v>3110</v>
      </c>
      <c r="B38" t="s">
        <v>148</v>
      </c>
      <c r="C38" s="82">
        <v>0</v>
      </c>
      <c r="D38" s="82">
        <v>0</v>
      </c>
      <c r="E38" s="82">
        <v>0</v>
      </c>
      <c r="F38" s="82">
        <v>0</v>
      </c>
      <c r="G38" s="82">
        <v>-21650</v>
      </c>
      <c r="H38" s="82">
        <v>-21650</v>
      </c>
      <c r="I38" t="s">
        <v>193</v>
      </c>
    </row>
    <row r="39" spans="1:9" ht="14.25">
      <c r="A39">
        <v>3185</v>
      </c>
      <c r="B39" t="s">
        <v>219</v>
      </c>
      <c r="C39" s="82">
        <v>0</v>
      </c>
      <c r="D39" s="82">
        <v>0</v>
      </c>
      <c r="E39" s="82">
        <v>0</v>
      </c>
      <c r="F39" s="82">
        <v>0</v>
      </c>
      <c r="G39" s="82">
        <v>0</v>
      </c>
      <c r="H39" s="82">
        <v>0</v>
      </c>
      <c r="I39" t="s">
        <v>193</v>
      </c>
    </row>
    <row r="40" spans="1:9" ht="14.25">
      <c r="A40">
        <v>3280</v>
      </c>
      <c r="B40" t="s">
        <v>220</v>
      </c>
      <c r="C40" s="82">
        <v>0</v>
      </c>
      <c r="D40" s="82">
        <v>4790</v>
      </c>
      <c r="E40" s="82">
        <v>4790</v>
      </c>
      <c r="F40" s="82">
        <v>0</v>
      </c>
      <c r="G40" s="82">
        <v>11207.5</v>
      </c>
      <c r="H40" s="82">
        <v>11207.5</v>
      </c>
      <c r="I40" t="s">
        <v>193</v>
      </c>
    </row>
    <row r="41" spans="1:9" ht="14.25">
      <c r="A41">
        <v>3900</v>
      </c>
      <c r="B41" t="s">
        <v>221</v>
      </c>
      <c r="C41" s="82">
        <v>0</v>
      </c>
      <c r="D41" s="82">
        <v>0</v>
      </c>
      <c r="E41" s="82">
        <v>0</v>
      </c>
      <c r="F41" s="82">
        <v>0</v>
      </c>
      <c r="G41" s="82">
        <v>0</v>
      </c>
      <c r="H41" s="82">
        <v>0</v>
      </c>
      <c r="I41" t="s">
        <v>193</v>
      </c>
    </row>
    <row r="42" spans="1:9" ht="14.25">
      <c r="A42">
        <v>3910</v>
      </c>
      <c r="B42" t="s">
        <v>222</v>
      </c>
      <c r="C42" s="82">
        <v>0</v>
      </c>
      <c r="D42" s="82">
        <v>0</v>
      </c>
      <c r="E42" s="82">
        <v>0</v>
      </c>
      <c r="F42" s="82">
        <v>0</v>
      </c>
      <c r="G42" s="82">
        <v>0</v>
      </c>
      <c r="H42" s="82">
        <v>0</v>
      </c>
      <c r="I42" t="s">
        <v>193</v>
      </c>
    </row>
    <row r="43" spans="1:9" ht="14.25">
      <c r="A43">
        <v>3911</v>
      </c>
      <c r="B43" t="s">
        <v>223</v>
      </c>
      <c r="C43" s="82">
        <v>0</v>
      </c>
      <c r="D43" s="82">
        <v>0</v>
      </c>
      <c r="E43" s="82">
        <v>0</v>
      </c>
      <c r="F43" s="82">
        <v>0</v>
      </c>
      <c r="G43" s="82">
        <v>0</v>
      </c>
      <c r="H43" s="82">
        <v>0</v>
      </c>
      <c r="I43" t="s">
        <v>193</v>
      </c>
    </row>
    <row r="44" spans="1:9" ht="14.25">
      <c r="A44">
        <v>3912</v>
      </c>
      <c r="B44" t="s">
        <v>152</v>
      </c>
      <c r="C44" s="82">
        <v>0</v>
      </c>
      <c r="D44" s="82">
        <v>0</v>
      </c>
      <c r="E44" s="82">
        <v>0</v>
      </c>
      <c r="F44" s="82">
        <v>0</v>
      </c>
      <c r="G44" s="82">
        <v>-10000</v>
      </c>
      <c r="H44" s="82">
        <v>-10000</v>
      </c>
      <c r="I44" t="s">
        <v>193</v>
      </c>
    </row>
    <row r="45" spans="1:9" ht="14.25">
      <c r="A45">
        <v>3913</v>
      </c>
      <c r="B45" t="s">
        <v>153</v>
      </c>
      <c r="C45" s="82">
        <v>0</v>
      </c>
      <c r="D45" s="82">
        <v>-13210.56</v>
      </c>
      <c r="E45" s="82">
        <v>-13210.56</v>
      </c>
      <c r="F45" s="82">
        <v>0</v>
      </c>
      <c r="G45" s="82">
        <v>-18326.19</v>
      </c>
      <c r="H45" s="82">
        <v>-18326.19</v>
      </c>
      <c r="I45" t="s">
        <v>193</v>
      </c>
    </row>
    <row r="46" spans="1:9" ht="14.25">
      <c r="A46">
        <v>3915</v>
      </c>
      <c r="B46" t="s">
        <v>224</v>
      </c>
      <c r="C46" s="82">
        <v>0</v>
      </c>
      <c r="D46" s="82">
        <v>0</v>
      </c>
      <c r="E46" s="82">
        <v>0</v>
      </c>
      <c r="F46" s="82">
        <v>0</v>
      </c>
      <c r="G46" s="82">
        <v>0</v>
      </c>
      <c r="H46" s="82">
        <v>0</v>
      </c>
      <c r="I46" t="s">
        <v>193</v>
      </c>
    </row>
    <row r="47" spans="1:9" ht="14.25">
      <c r="A47">
        <v>4100</v>
      </c>
      <c r="B47" t="s">
        <v>157</v>
      </c>
      <c r="C47" s="82">
        <v>0</v>
      </c>
      <c r="D47" s="82">
        <v>194602.56</v>
      </c>
      <c r="E47" s="82">
        <v>194602.56</v>
      </c>
      <c r="F47" s="82">
        <v>0</v>
      </c>
      <c r="G47" s="82">
        <v>208683.9</v>
      </c>
      <c r="H47" s="82">
        <v>208683.9</v>
      </c>
      <c r="I47" t="s">
        <v>193</v>
      </c>
    </row>
    <row r="48" spans="1:9" ht="14.25">
      <c r="A48">
        <v>4101</v>
      </c>
      <c r="B48" t="s">
        <v>158</v>
      </c>
      <c r="C48" s="82">
        <v>0</v>
      </c>
      <c r="D48" s="82">
        <v>3010.47</v>
      </c>
      <c r="E48" s="82">
        <v>3010.47</v>
      </c>
      <c r="F48" s="82">
        <v>0</v>
      </c>
      <c r="G48" s="82">
        <v>3369.68</v>
      </c>
      <c r="H48" s="82">
        <v>3369.68</v>
      </c>
      <c r="I48" t="s">
        <v>193</v>
      </c>
    </row>
    <row r="49" spans="1:9" ht="14.25">
      <c r="A49">
        <v>4102</v>
      </c>
      <c r="B49" t="s">
        <v>159</v>
      </c>
      <c r="C49" s="82">
        <v>0</v>
      </c>
      <c r="D49" s="82">
        <v>0</v>
      </c>
      <c r="E49" s="82">
        <v>0</v>
      </c>
      <c r="F49" s="82">
        <v>0</v>
      </c>
      <c r="G49" s="82">
        <v>16552.83</v>
      </c>
      <c r="H49" s="82">
        <v>16552.83</v>
      </c>
      <c r="I49" t="s">
        <v>193</v>
      </c>
    </row>
    <row r="50" spans="1:9" ht="14.25">
      <c r="A50">
        <v>4103</v>
      </c>
      <c r="B50" t="s">
        <v>160</v>
      </c>
      <c r="C50" s="82">
        <v>0</v>
      </c>
      <c r="D50" s="82">
        <v>0</v>
      </c>
      <c r="E50" s="82">
        <v>0</v>
      </c>
      <c r="F50" s="82">
        <v>0</v>
      </c>
      <c r="G50" s="82">
        <v>0</v>
      </c>
      <c r="H50" s="82">
        <v>0</v>
      </c>
      <c r="I50" t="s">
        <v>193</v>
      </c>
    </row>
    <row r="51" spans="1:9" ht="14.25">
      <c r="A51">
        <v>4190</v>
      </c>
      <c r="B51" t="s">
        <v>225</v>
      </c>
      <c r="C51" s="82">
        <v>0</v>
      </c>
      <c r="D51" s="82">
        <v>0</v>
      </c>
      <c r="E51" s="82">
        <v>0</v>
      </c>
      <c r="F51" s="82">
        <v>0</v>
      </c>
      <c r="G51" s="82">
        <v>0</v>
      </c>
      <c r="H51" s="82">
        <v>0</v>
      </c>
      <c r="I51" t="s">
        <v>193</v>
      </c>
    </row>
    <row r="52" spans="1:9" ht="14.25">
      <c r="A52">
        <v>5000</v>
      </c>
      <c r="B52" t="s">
        <v>63</v>
      </c>
      <c r="C52" s="82">
        <v>0</v>
      </c>
      <c r="D52" s="82">
        <v>36600</v>
      </c>
      <c r="E52" s="82">
        <v>36600</v>
      </c>
      <c r="F52" s="82">
        <v>0</v>
      </c>
      <c r="G52" s="82">
        <v>33600</v>
      </c>
      <c r="H52" s="82">
        <v>33600</v>
      </c>
      <c r="I52" t="s">
        <v>193</v>
      </c>
    </row>
    <row r="53" spans="1:9" ht="14.25">
      <c r="A53">
        <v>5400</v>
      </c>
      <c r="B53" t="s">
        <v>64</v>
      </c>
      <c r="C53" s="82">
        <v>0</v>
      </c>
      <c r="D53" s="82">
        <v>5282</v>
      </c>
      <c r="E53" s="82">
        <v>5282</v>
      </c>
      <c r="F53" s="82">
        <v>0</v>
      </c>
      <c r="G53" s="82">
        <v>4184</v>
      </c>
      <c r="H53" s="82">
        <v>4184</v>
      </c>
      <c r="I53" t="s">
        <v>193</v>
      </c>
    </row>
    <row r="54" spans="1:9" ht="14.25">
      <c r="A54">
        <v>6300</v>
      </c>
      <c r="B54" t="s">
        <v>226</v>
      </c>
      <c r="C54" s="82">
        <v>0</v>
      </c>
      <c r="D54" s="82">
        <v>11650</v>
      </c>
      <c r="E54" s="82">
        <v>11650</v>
      </c>
      <c r="F54" s="82">
        <v>0</v>
      </c>
      <c r="G54" s="82">
        <v>11348</v>
      </c>
      <c r="H54" s="82">
        <v>11348</v>
      </c>
      <c r="I54" t="s">
        <v>193</v>
      </c>
    </row>
    <row r="55" spans="1:9" ht="14.25">
      <c r="A55">
        <v>6560</v>
      </c>
      <c r="B55" t="s">
        <v>227</v>
      </c>
      <c r="C55" s="82">
        <v>0</v>
      </c>
      <c r="D55" s="82">
        <v>0</v>
      </c>
      <c r="E55" s="82">
        <v>0</v>
      </c>
      <c r="F55" s="82">
        <v>0</v>
      </c>
      <c r="G55" s="82">
        <v>0</v>
      </c>
      <c r="H55" s="82">
        <v>0</v>
      </c>
      <c r="I55" t="s">
        <v>193</v>
      </c>
    </row>
    <row r="56" spans="1:9" ht="14.25">
      <c r="A56">
        <v>6590</v>
      </c>
      <c r="B56" t="s">
        <v>228</v>
      </c>
      <c r="C56" s="82">
        <v>0</v>
      </c>
      <c r="D56" s="82">
        <v>0</v>
      </c>
      <c r="E56" s="82">
        <v>0</v>
      </c>
      <c r="F56" s="82">
        <v>0</v>
      </c>
      <c r="G56" s="82">
        <v>0</v>
      </c>
      <c r="H56" s="82">
        <v>0</v>
      </c>
      <c r="I56" t="s">
        <v>193</v>
      </c>
    </row>
    <row r="57" spans="1:9" ht="14.25">
      <c r="A57">
        <v>6700</v>
      </c>
      <c r="B57" t="s">
        <v>229</v>
      </c>
      <c r="C57" s="82">
        <v>0</v>
      </c>
      <c r="D57" s="82">
        <v>0</v>
      </c>
      <c r="E57" s="82">
        <v>0</v>
      </c>
      <c r="F57" s="82">
        <v>0</v>
      </c>
      <c r="G57" s="82">
        <v>0</v>
      </c>
      <c r="H57" s="82">
        <v>0</v>
      </c>
      <c r="I57" t="s">
        <v>193</v>
      </c>
    </row>
    <row r="58" spans="1:9" ht="14.25">
      <c r="A58">
        <v>6701</v>
      </c>
      <c r="B58" t="s">
        <v>230</v>
      </c>
      <c r="C58" s="82">
        <v>0</v>
      </c>
      <c r="D58" s="82">
        <v>0</v>
      </c>
      <c r="E58" s="82">
        <v>0</v>
      </c>
      <c r="F58" s="82">
        <v>0</v>
      </c>
      <c r="G58" s="82">
        <v>0</v>
      </c>
      <c r="H58" s="82">
        <v>0</v>
      </c>
      <c r="I58" t="s">
        <v>193</v>
      </c>
    </row>
    <row r="59" spans="1:9" ht="14.25">
      <c r="A59">
        <v>6703</v>
      </c>
      <c r="B59" t="s">
        <v>231</v>
      </c>
      <c r="C59" s="82">
        <v>0</v>
      </c>
      <c r="D59" s="82">
        <v>30000</v>
      </c>
      <c r="E59" s="82">
        <v>30000</v>
      </c>
      <c r="F59" s="82">
        <v>0</v>
      </c>
      <c r="G59" s="82">
        <v>27797</v>
      </c>
      <c r="H59" s="82">
        <v>27797</v>
      </c>
      <c r="I59" t="s">
        <v>193</v>
      </c>
    </row>
    <row r="60" spans="1:9" ht="14.25">
      <c r="A60">
        <v>6704</v>
      </c>
      <c r="B60" t="s">
        <v>232</v>
      </c>
      <c r="C60" s="82">
        <v>0</v>
      </c>
      <c r="D60" s="82">
        <v>0</v>
      </c>
      <c r="E60" s="82">
        <v>0</v>
      </c>
      <c r="F60" s="82">
        <v>0</v>
      </c>
      <c r="G60" s="82">
        <v>1641</v>
      </c>
      <c r="H60" s="82">
        <v>1641</v>
      </c>
      <c r="I60" t="s">
        <v>193</v>
      </c>
    </row>
    <row r="61" spans="1:9" ht="14.25">
      <c r="A61">
        <v>6707</v>
      </c>
      <c r="B61" t="s">
        <v>233</v>
      </c>
      <c r="C61" s="82">
        <v>0</v>
      </c>
      <c r="D61" s="82">
        <v>0</v>
      </c>
      <c r="E61" s="82">
        <v>0</v>
      </c>
      <c r="F61" s="82">
        <v>0</v>
      </c>
      <c r="G61" s="82">
        <v>0</v>
      </c>
      <c r="H61" s="82">
        <v>0</v>
      </c>
      <c r="I61" t="s">
        <v>193</v>
      </c>
    </row>
    <row r="62" spans="1:9" ht="14.25">
      <c r="A62">
        <v>6708</v>
      </c>
      <c r="B62" t="s">
        <v>234</v>
      </c>
      <c r="C62" s="82">
        <v>0</v>
      </c>
      <c r="D62" s="82">
        <v>22930</v>
      </c>
      <c r="E62" s="82">
        <v>22930</v>
      </c>
      <c r="F62" s="82">
        <v>0</v>
      </c>
      <c r="G62" s="82">
        <v>31396.25</v>
      </c>
      <c r="H62" s="82">
        <v>31396.25</v>
      </c>
      <c r="I62" t="s">
        <v>193</v>
      </c>
    </row>
    <row r="63" spans="1:9" ht="14.25">
      <c r="A63">
        <v>6800</v>
      </c>
      <c r="B63" t="s">
        <v>164</v>
      </c>
      <c r="C63" s="82">
        <v>0</v>
      </c>
      <c r="D63" s="82">
        <v>427</v>
      </c>
      <c r="E63" s="82">
        <v>427</v>
      </c>
      <c r="F63" s="82">
        <v>0</v>
      </c>
      <c r="G63" s="82">
        <v>0</v>
      </c>
      <c r="H63" s="82">
        <v>0</v>
      </c>
      <c r="I63" t="s">
        <v>193</v>
      </c>
    </row>
    <row r="64" spans="1:9" ht="14.25">
      <c r="A64">
        <v>6801</v>
      </c>
      <c r="B64" t="s">
        <v>165</v>
      </c>
      <c r="C64" s="82">
        <v>0</v>
      </c>
      <c r="D64" s="82">
        <v>0</v>
      </c>
      <c r="E64" s="82">
        <v>0</v>
      </c>
      <c r="F64" s="82">
        <v>0</v>
      </c>
      <c r="G64" s="82">
        <v>0</v>
      </c>
      <c r="H64" s="82">
        <v>0</v>
      </c>
      <c r="I64" t="s">
        <v>193</v>
      </c>
    </row>
    <row r="65" spans="1:9" ht="14.25">
      <c r="A65">
        <v>6860</v>
      </c>
      <c r="B65" t="s">
        <v>235</v>
      </c>
      <c r="C65" s="82">
        <v>0</v>
      </c>
      <c r="D65" s="82">
        <v>20676.28</v>
      </c>
      <c r="E65" s="82">
        <v>20676.28</v>
      </c>
      <c r="F65" s="82">
        <v>0</v>
      </c>
      <c r="G65" s="82">
        <v>20178.89</v>
      </c>
      <c r="H65" s="82">
        <v>20178.89</v>
      </c>
      <c r="I65" t="s">
        <v>193</v>
      </c>
    </row>
    <row r="66" spans="1:9" ht="14.25">
      <c r="A66">
        <v>6861</v>
      </c>
      <c r="B66" t="s">
        <v>236</v>
      </c>
      <c r="C66" s="82">
        <v>0</v>
      </c>
      <c r="D66" s="82">
        <v>14610</v>
      </c>
      <c r="E66" s="82">
        <v>14610</v>
      </c>
      <c r="F66" s="82">
        <v>0</v>
      </c>
      <c r="G66" s="82">
        <v>67978</v>
      </c>
      <c r="H66" s="82">
        <v>67978</v>
      </c>
      <c r="I66" t="s">
        <v>193</v>
      </c>
    </row>
    <row r="67" spans="1:9" ht="14.25">
      <c r="A67">
        <v>6865</v>
      </c>
      <c r="B67" t="s">
        <v>167</v>
      </c>
      <c r="C67" s="82">
        <v>0</v>
      </c>
      <c r="D67" s="82">
        <v>0</v>
      </c>
      <c r="E67" s="82">
        <v>0</v>
      </c>
      <c r="F67" s="82">
        <v>0</v>
      </c>
      <c r="G67" s="82">
        <v>0</v>
      </c>
      <c r="H67" s="82">
        <v>0</v>
      </c>
      <c r="I67" t="s">
        <v>193</v>
      </c>
    </row>
    <row r="68" spans="1:9" ht="14.25">
      <c r="A68">
        <v>6866</v>
      </c>
      <c r="B68" t="s">
        <v>168</v>
      </c>
      <c r="C68" s="82">
        <v>0</v>
      </c>
      <c r="D68" s="82">
        <v>0</v>
      </c>
      <c r="E68" s="82">
        <v>0</v>
      </c>
      <c r="F68" s="82">
        <v>0</v>
      </c>
      <c r="G68" s="82">
        <v>0</v>
      </c>
      <c r="H68" s="82">
        <v>0</v>
      </c>
      <c r="I68" t="s">
        <v>193</v>
      </c>
    </row>
    <row r="69" spans="1:9" ht="14.25">
      <c r="A69">
        <v>6867</v>
      </c>
      <c r="B69" t="s">
        <v>237</v>
      </c>
      <c r="C69" s="82">
        <v>0</v>
      </c>
      <c r="D69" s="82">
        <v>600</v>
      </c>
      <c r="E69" s="82">
        <v>600</v>
      </c>
      <c r="F69" s="82">
        <v>0</v>
      </c>
      <c r="G69" s="82">
        <v>6900</v>
      </c>
      <c r="H69" s="82">
        <v>6900</v>
      </c>
      <c r="I69" t="s">
        <v>193</v>
      </c>
    </row>
    <row r="70" spans="1:9" ht="14.25">
      <c r="A70">
        <v>6868</v>
      </c>
      <c r="B70" t="s">
        <v>170</v>
      </c>
      <c r="C70" s="82">
        <v>0</v>
      </c>
      <c r="D70" s="82">
        <v>21500</v>
      </c>
      <c r="E70" s="82">
        <v>21500</v>
      </c>
      <c r="F70" s="82">
        <v>0</v>
      </c>
      <c r="G70" s="82">
        <v>19137.5</v>
      </c>
      <c r="H70" s="82">
        <v>19137.5</v>
      </c>
      <c r="I70" t="s">
        <v>193</v>
      </c>
    </row>
    <row r="71" spans="1:9" ht="14.25">
      <c r="A71">
        <v>6870</v>
      </c>
      <c r="B71" t="s">
        <v>238</v>
      </c>
      <c r="C71" s="82">
        <v>0</v>
      </c>
      <c r="D71" s="82">
        <v>0</v>
      </c>
      <c r="E71" s="82">
        <v>0</v>
      </c>
      <c r="F71" s="82">
        <v>0</v>
      </c>
      <c r="G71" s="82">
        <v>0</v>
      </c>
      <c r="H71" s="82">
        <v>0</v>
      </c>
      <c r="I71" t="s">
        <v>193</v>
      </c>
    </row>
    <row r="72" spans="1:9" ht="14.25">
      <c r="A72">
        <v>6940</v>
      </c>
      <c r="B72" t="s">
        <v>239</v>
      </c>
      <c r="C72" s="82">
        <v>0</v>
      </c>
      <c r="D72" s="82">
        <v>0</v>
      </c>
      <c r="E72" s="82">
        <v>0</v>
      </c>
      <c r="F72" s="82">
        <v>0</v>
      </c>
      <c r="G72" s="82">
        <v>0</v>
      </c>
      <c r="H72" s="82">
        <v>0</v>
      </c>
      <c r="I72" t="s">
        <v>193</v>
      </c>
    </row>
    <row r="73" spans="1:9" ht="14.25">
      <c r="A73">
        <v>7140</v>
      </c>
      <c r="B73" t="s">
        <v>240</v>
      </c>
      <c r="C73" s="82">
        <v>0</v>
      </c>
      <c r="D73" s="82">
        <v>0</v>
      </c>
      <c r="E73" s="82">
        <v>0</v>
      </c>
      <c r="F73" s="82">
        <v>0</v>
      </c>
      <c r="G73" s="82">
        <v>0</v>
      </c>
      <c r="H73" s="82">
        <v>0</v>
      </c>
      <c r="I73" t="s">
        <v>193</v>
      </c>
    </row>
    <row r="74" spans="1:9" ht="14.25">
      <c r="A74">
        <v>7300</v>
      </c>
      <c r="B74" t="s">
        <v>241</v>
      </c>
      <c r="C74" s="82">
        <v>0</v>
      </c>
      <c r="D74" s="82">
        <v>0</v>
      </c>
      <c r="E74" s="82">
        <v>0</v>
      </c>
      <c r="F74" s="82">
        <v>0</v>
      </c>
      <c r="G74" s="82">
        <v>0</v>
      </c>
      <c r="H74" s="82">
        <v>0</v>
      </c>
      <c r="I74" t="s">
        <v>193</v>
      </c>
    </row>
    <row r="75" spans="1:9" ht="14.25">
      <c r="A75">
        <v>7312</v>
      </c>
      <c r="B75" t="s">
        <v>242</v>
      </c>
      <c r="C75" s="82">
        <v>0</v>
      </c>
      <c r="D75" s="82">
        <v>2005</v>
      </c>
      <c r="E75" s="82">
        <v>2005</v>
      </c>
      <c r="F75" s="82">
        <v>0</v>
      </c>
      <c r="G75" s="82">
        <v>3138</v>
      </c>
      <c r="H75" s="82">
        <v>3138</v>
      </c>
      <c r="I75" t="s">
        <v>193</v>
      </c>
    </row>
    <row r="76" spans="1:9" ht="14.25">
      <c r="A76">
        <v>7320</v>
      </c>
      <c r="B76" t="s">
        <v>243</v>
      </c>
      <c r="C76" s="82">
        <v>0</v>
      </c>
      <c r="D76" s="82">
        <v>0</v>
      </c>
      <c r="E76" s="82">
        <v>0</v>
      </c>
      <c r="F76" s="82">
        <v>0</v>
      </c>
      <c r="G76" s="82">
        <v>0</v>
      </c>
      <c r="H76" s="82">
        <v>0</v>
      </c>
      <c r="I76" t="s">
        <v>193</v>
      </c>
    </row>
    <row r="77" spans="1:9" ht="14.25">
      <c r="A77">
        <v>7381</v>
      </c>
      <c r="B77" t="s">
        <v>244</v>
      </c>
      <c r="C77" s="82">
        <v>0</v>
      </c>
      <c r="D77" s="82">
        <v>0</v>
      </c>
      <c r="E77" s="82">
        <v>0</v>
      </c>
      <c r="F77" s="82">
        <v>0</v>
      </c>
      <c r="G77" s="82">
        <v>0</v>
      </c>
      <c r="H77" s="82">
        <v>0</v>
      </c>
      <c r="I77" t="s">
        <v>193</v>
      </c>
    </row>
    <row r="78" spans="1:9" ht="14.25">
      <c r="A78">
        <v>7382</v>
      </c>
      <c r="B78" t="s">
        <v>245</v>
      </c>
      <c r="C78" s="82">
        <v>0</v>
      </c>
      <c r="D78" s="82">
        <v>93</v>
      </c>
      <c r="E78" s="82">
        <v>93</v>
      </c>
      <c r="F78" s="82">
        <v>0</v>
      </c>
      <c r="G78" s="82">
        <v>1894</v>
      </c>
      <c r="H78" s="82">
        <v>1894</v>
      </c>
      <c r="I78" t="s">
        <v>193</v>
      </c>
    </row>
    <row r="79" spans="1:9" ht="14.25">
      <c r="A79">
        <v>7383</v>
      </c>
      <c r="B79" t="s">
        <v>246</v>
      </c>
      <c r="C79" s="82">
        <v>0</v>
      </c>
      <c r="D79" s="82">
        <v>21875</v>
      </c>
      <c r="E79" s="82">
        <v>21875</v>
      </c>
      <c r="F79" s="82">
        <v>0</v>
      </c>
      <c r="G79" s="82">
        <v>18750</v>
      </c>
      <c r="H79" s="82">
        <v>18750</v>
      </c>
      <c r="I79" t="s">
        <v>193</v>
      </c>
    </row>
    <row r="80" spans="1:9" ht="14.25">
      <c r="A80">
        <v>7420</v>
      </c>
      <c r="B80" t="s">
        <v>247</v>
      </c>
      <c r="C80" s="82">
        <v>0</v>
      </c>
      <c r="D80" s="82">
        <v>0</v>
      </c>
      <c r="E80" s="82">
        <v>0</v>
      </c>
      <c r="F80" s="82">
        <v>0</v>
      </c>
      <c r="G80" s="82">
        <v>0</v>
      </c>
      <c r="H80" s="82">
        <v>0</v>
      </c>
      <c r="I80" t="s">
        <v>193</v>
      </c>
    </row>
    <row r="81" spans="1:9" ht="14.25">
      <c r="A81">
        <v>7430</v>
      </c>
      <c r="B81" t="s">
        <v>248</v>
      </c>
      <c r="C81" s="82">
        <v>0</v>
      </c>
      <c r="D81" s="82">
        <v>0</v>
      </c>
      <c r="E81" s="82">
        <v>0</v>
      </c>
      <c r="F81" s="82">
        <v>0</v>
      </c>
      <c r="G81" s="82">
        <v>0</v>
      </c>
      <c r="H81" s="82">
        <v>0</v>
      </c>
      <c r="I81" t="s">
        <v>193</v>
      </c>
    </row>
    <row r="82" spans="1:9" ht="14.25">
      <c r="A82">
        <v>7500</v>
      </c>
      <c r="B82" t="s">
        <v>249</v>
      </c>
      <c r="C82" s="82">
        <v>0</v>
      </c>
      <c r="D82" s="82">
        <v>0</v>
      </c>
      <c r="E82" s="82">
        <v>0</v>
      </c>
      <c r="F82" s="82">
        <v>0</v>
      </c>
      <c r="G82" s="82">
        <v>0</v>
      </c>
      <c r="H82" s="82">
        <v>0</v>
      </c>
      <c r="I82" t="s">
        <v>193</v>
      </c>
    </row>
    <row r="83" spans="1:9" ht="14.25">
      <c r="A83">
        <v>7710</v>
      </c>
      <c r="B83" t="s">
        <v>250</v>
      </c>
      <c r="C83" s="82">
        <v>0</v>
      </c>
      <c r="D83" s="82">
        <v>0</v>
      </c>
      <c r="E83" s="82">
        <v>0</v>
      </c>
      <c r="F83" s="82">
        <v>0</v>
      </c>
      <c r="G83" s="82">
        <v>0</v>
      </c>
      <c r="H83" s="82">
        <v>0</v>
      </c>
      <c r="I83" t="s">
        <v>193</v>
      </c>
    </row>
    <row r="84" spans="1:9" ht="14.25">
      <c r="A84">
        <v>7720</v>
      </c>
      <c r="B84" t="s">
        <v>251</v>
      </c>
      <c r="C84" s="82">
        <v>0</v>
      </c>
      <c r="D84" s="82">
        <v>2800</v>
      </c>
      <c r="E84" s="82">
        <v>2800</v>
      </c>
      <c r="F84" s="82">
        <v>0</v>
      </c>
      <c r="G84" s="82">
        <v>3243</v>
      </c>
      <c r="H84" s="82">
        <v>3243</v>
      </c>
      <c r="I84" t="s">
        <v>193</v>
      </c>
    </row>
    <row r="85" spans="1:9" ht="14.25">
      <c r="A85">
        <v>7770</v>
      </c>
      <c r="B85" t="s">
        <v>252</v>
      </c>
      <c r="C85" s="82">
        <v>0</v>
      </c>
      <c r="D85" s="82">
        <v>3247</v>
      </c>
      <c r="E85" s="82">
        <v>3247</v>
      </c>
      <c r="F85" s="82">
        <v>0</v>
      </c>
      <c r="G85" s="82">
        <v>3043</v>
      </c>
      <c r="H85" s="82">
        <v>3043</v>
      </c>
      <c r="I85" t="s">
        <v>193</v>
      </c>
    </row>
    <row r="86" spans="1:9" ht="14.25">
      <c r="A86">
        <v>8050</v>
      </c>
      <c r="B86" t="s">
        <v>253</v>
      </c>
      <c r="C86" s="82">
        <v>0</v>
      </c>
      <c r="D86" s="82">
        <v>-4476.6</v>
      </c>
      <c r="E86" s="82">
        <v>-4476.6</v>
      </c>
      <c r="F86" s="82">
        <v>0</v>
      </c>
      <c r="G86" s="82">
        <v>-4736.74</v>
      </c>
      <c r="H86" s="82">
        <v>-4736.74</v>
      </c>
      <c r="I86" t="s">
        <v>193</v>
      </c>
    </row>
    <row r="87" spans="1:9" ht="14.25">
      <c r="A87">
        <v>8060</v>
      </c>
      <c r="B87" t="s">
        <v>254</v>
      </c>
      <c r="C87" s="82">
        <v>0</v>
      </c>
      <c r="D87" s="82">
        <v>-54</v>
      </c>
      <c r="E87" s="82">
        <v>-54</v>
      </c>
      <c r="F87" s="82">
        <v>0</v>
      </c>
      <c r="G87" s="82">
        <v>0</v>
      </c>
      <c r="H87" s="82">
        <v>0</v>
      </c>
      <c r="I87" t="s">
        <v>193</v>
      </c>
    </row>
    <row r="88" spans="1:9" ht="14.25">
      <c r="A88">
        <v>8150</v>
      </c>
      <c r="B88" t="s">
        <v>255</v>
      </c>
      <c r="C88" s="82">
        <v>0</v>
      </c>
      <c r="D88" s="82">
        <v>0</v>
      </c>
      <c r="E88" s="82">
        <v>0</v>
      </c>
      <c r="F88" s="82">
        <v>0</v>
      </c>
      <c r="G88" s="82">
        <v>0</v>
      </c>
      <c r="H88" s="82">
        <v>0</v>
      </c>
      <c r="I88" t="s">
        <v>193</v>
      </c>
    </row>
    <row r="89" spans="1:9" ht="14.25">
      <c r="A89">
        <v>8160</v>
      </c>
      <c r="B89" t="s">
        <v>256</v>
      </c>
      <c r="C89" s="82">
        <v>0</v>
      </c>
      <c r="D89" s="82">
        <v>9747.99</v>
      </c>
      <c r="E89" s="82">
        <v>9747.99</v>
      </c>
      <c r="F89" s="82">
        <v>0</v>
      </c>
      <c r="G89" s="82">
        <v>26624.04</v>
      </c>
      <c r="H89" s="82">
        <v>26624.04</v>
      </c>
      <c r="I89" t="s">
        <v>193</v>
      </c>
    </row>
    <row r="90" spans="1:9" ht="14.25">
      <c r="A90">
        <v>8800</v>
      </c>
      <c r="B90" t="s">
        <v>257</v>
      </c>
      <c r="C90" s="82">
        <v>0</v>
      </c>
      <c r="D90" s="82">
        <v>-69532.64</v>
      </c>
      <c r="E90" s="82">
        <v>-69532.64</v>
      </c>
      <c r="F90" s="82">
        <v>0</v>
      </c>
      <c r="G90" s="82">
        <v>-86896.16</v>
      </c>
      <c r="H90" s="82">
        <v>-86896.16</v>
      </c>
      <c r="I90" t="s">
        <v>193</v>
      </c>
    </row>
    <row r="91" spans="1:7" ht="14.25">
      <c r="A91" t="s">
        <v>216</v>
      </c>
      <c r="B91">
        <v>0</v>
      </c>
      <c r="C91" s="82">
        <v>0</v>
      </c>
      <c r="D91" s="82">
        <v>0</v>
      </c>
      <c r="E91" s="82">
        <v>0</v>
      </c>
      <c r="F91" s="82">
        <v>0</v>
      </c>
      <c r="G91" s="82">
        <v>0</v>
      </c>
    </row>
    <row r="92" ht="14.25">
      <c r="D92" s="82">
        <f>SUM(D34:D89)</f>
        <v>69532.64</v>
      </c>
    </row>
    <row r="93" ht="14.25">
      <c r="D93" s="82">
        <v>-69363.64</v>
      </c>
    </row>
    <row r="94" ht="14.25">
      <c r="D94" s="82">
        <f>D92+D93</f>
        <v>169</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B1:Q44"/>
  <sheetViews>
    <sheetView workbookViewId="0" topLeftCell="A1">
      <selection activeCell="A35" sqref="A35"/>
    </sheetView>
  </sheetViews>
  <sheetFormatPr defaultColWidth="9.140625" defaultRowHeight="12.75"/>
  <cols>
    <col min="1" max="1" width="7.8515625" style="0" customWidth="1"/>
    <col min="2" max="2" width="36.00390625" style="0" customWidth="1"/>
    <col min="3" max="3" width="5.57421875" style="0" customWidth="1"/>
    <col min="4" max="4" width="3.140625" style="0" customWidth="1"/>
    <col min="5" max="5" width="15.57421875" style="0" customWidth="1"/>
    <col min="6" max="6" width="3.140625" style="0" customWidth="1"/>
    <col min="7" max="7" width="15.57421875" style="0" customWidth="1"/>
    <col min="8" max="8" width="3.140625" style="0" customWidth="1"/>
    <col min="9" max="9" width="15.57421875" style="0" customWidth="1"/>
    <col min="10" max="10" width="3.00390625" style="0" customWidth="1"/>
    <col min="11" max="11" width="15.57421875" style="85" customWidth="1"/>
    <col min="12" max="12" width="3.00390625" style="85" customWidth="1"/>
    <col min="13" max="13" width="15.57421875" style="85" customWidth="1"/>
    <col min="14" max="14" width="2.140625" style="85" customWidth="1"/>
    <col min="15" max="15" width="16.140625" style="85" customWidth="1"/>
    <col min="16" max="16" width="11.7109375" style="0" customWidth="1"/>
    <col min="17" max="17" width="6.140625" style="0" customWidth="1"/>
    <col min="18" max="16384" width="11.7109375" style="0" customWidth="1"/>
  </cols>
  <sheetData>
    <row r="1" ht="48.75" customHeight="1">
      <c r="B1" s="86" t="s">
        <v>310</v>
      </c>
    </row>
    <row r="2" spans="5:15" s="87" customFormat="1" ht="18" customHeight="1">
      <c r="E2" s="88">
        <v>42735</v>
      </c>
      <c r="G2" s="88">
        <v>42369</v>
      </c>
      <c r="I2" s="88"/>
      <c r="K2" s="88"/>
      <c r="L2" s="88"/>
      <c r="M2" s="88"/>
      <c r="N2" s="89"/>
      <c r="O2" s="88"/>
    </row>
    <row r="3" spans="2:15" ht="23.25" customHeight="1">
      <c r="B3" s="90" t="s">
        <v>1</v>
      </c>
      <c r="C3" t="s">
        <v>2</v>
      </c>
      <c r="K3"/>
      <c r="L3"/>
      <c r="M3"/>
      <c r="O3"/>
    </row>
    <row r="4" spans="11:15" ht="14.25">
      <c r="K4"/>
      <c r="L4"/>
      <c r="M4"/>
      <c r="O4"/>
    </row>
    <row r="5" spans="2:15" ht="14.25">
      <c r="B5" s="87" t="s">
        <v>3</v>
      </c>
      <c r="K5"/>
      <c r="L5"/>
      <c r="M5"/>
      <c r="O5"/>
    </row>
    <row r="6" spans="2:9" ht="14.25">
      <c r="B6" t="s">
        <v>4</v>
      </c>
      <c r="C6">
        <v>1</v>
      </c>
      <c r="E6" s="85">
        <f>'2016 Lodo'!$E12</f>
        <v>46005</v>
      </c>
      <c r="G6" s="85">
        <f>'2015 Lodo'!$E12</f>
        <v>96470</v>
      </c>
      <c r="I6" s="85"/>
    </row>
    <row r="7" spans="2:9" ht="14.25">
      <c r="B7" t="s">
        <v>5</v>
      </c>
      <c r="E7" s="85">
        <f>SUM('2016 Lodo'!$E15:$E17)</f>
        <v>1155620.1700000002</v>
      </c>
      <c r="G7" s="85">
        <f>SUM('2015 Lodo'!$E15:$E17)</f>
        <v>1289672.96</v>
      </c>
      <c r="I7" s="85"/>
    </row>
    <row r="8" spans="2:9" ht="14.25">
      <c r="B8" t="s">
        <v>6</v>
      </c>
      <c r="C8">
        <v>2</v>
      </c>
      <c r="E8" s="85">
        <f>SUM('2016 Lodo'!$E18:$E19)</f>
        <v>238870.80000000002</v>
      </c>
      <c r="G8" s="85">
        <f>SUM('2015 Lodo'!$E18:$E19)</f>
        <v>235321.25</v>
      </c>
      <c r="I8" s="85"/>
    </row>
    <row r="9" spans="2:9" ht="14.25">
      <c r="B9" t="s">
        <v>7</v>
      </c>
      <c r="E9" s="85">
        <f>SUM('2016 Lodo'!$E20)</f>
        <v>1220.18</v>
      </c>
      <c r="G9" s="85">
        <f>SUM('2015 Lodo'!$E20)</f>
        <v>166.25</v>
      </c>
      <c r="I9" s="85"/>
    </row>
    <row r="10" spans="2:15" ht="18" customHeight="1">
      <c r="B10" s="87" t="s">
        <v>8</v>
      </c>
      <c r="E10" s="89">
        <f>SUM(E6:E9)</f>
        <v>1441716.1500000001</v>
      </c>
      <c r="G10" s="89">
        <f>SUM(G6:G9)</f>
        <v>1621630.46</v>
      </c>
      <c r="I10" s="89"/>
      <c r="K10" s="89"/>
      <c r="L10" s="89"/>
      <c r="M10" s="89"/>
      <c r="O10" s="89"/>
    </row>
    <row r="11" spans="2:15" ht="21.75" customHeight="1">
      <c r="B11" s="91" t="s">
        <v>9</v>
      </c>
      <c r="E11" s="89">
        <f>E10</f>
        <v>1441716.1500000001</v>
      </c>
      <c r="G11" s="89">
        <f>G10</f>
        <v>1621630.46</v>
      </c>
      <c r="I11" s="89"/>
      <c r="K11" s="89"/>
      <c r="L11" s="89"/>
      <c r="M11" s="89"/>
      <c r="O11" s="89"/>
    </row>
    <row r="12" spans="2:9" ht="39.75" customHeight="1">
      <c r="B12" s="90" t="s">
        <v>10</v>
      </c>
      <c r="E12" s="85"/>
      <c r="G12" s="85"/>
      <c r="I12" s="85"/>
    </row>
    <row r="13" spans="5:9" ht="14.25">
      <c r="E13" s="85"/>
      <c r="G13" s="85"/>
      <c r="I13" s="85"/>
    </row>
    <row r="14" spans="2:9" ht="14.25">
      <c r="B14" s="87" t="s">
        <v>11</v>
      </c>
      <c r="E14" s="85"/>
      <c r="G14" s="85"/>
      <c r="I14" s="85"/>
    </row>
    <row r="15" spans="2:9" ht="14.25">
      <c r="B15" t="s">
        <v>12</v>
      </c>
      <c r="E15" s="85">
        <f>-SUM('2016 Lodo'!$E21)</f>
        <v>1198136.71</v>
      </c>
      <c r="G15" s="85">
        <f>-SUM('2015 Lodo'!$E21)</f>
        <v>1289738.96</v>
      </c>
      <c r="I15" s="85"/>
    </row>
    <row r="16" spans="2:9" ht="14.25">
      <c r="B16" t="s">
        <v>13</v>
      </c>
      <c r="E16" s="85">
        <f>-SUM('2016 Lodo'!$E22)</f>
        <v>-86896.16</v>
      </c>
      <c r="G16" s="85">
        <f>-SUM('2015 Lodo'!$E22)</f>
        <v>-91602.25</v>
      </c>
      <c r="I16" s="85"/>
    </row>
    <row r="17" spans="2:15" ht="18" customHeight="1">
      <c r="B17" s="87" t="s">
        <v>14</v>
      </c>
      <c r="E17" s="89">
        <f>SUM(E15:E16)</f>
        <v>1111240.55</v>
      </c>
      <c r="G17" s="89">
        <f>SUM(G15:G16)</f>
        <v>1198136.71</v>
      </c>
      <c r="I17" s="89"/>
      <c r="K17" s="89"/>
      <c r="L17" s="89"/>
      <c r="M17" s="89"/>
      <c r="O17" s="89"/>
    </row>
    <row r="18" spans="5:9" ht="14.25">
      <c r="E18" s="85"/>
      <c r="G18" s="85"/>
      <c r="I18" s="85"/>
    </row>
    <row r="19" spans="2:9" ht="14.25">
      <c r="B19" s="87" t="s">
        <v>15</v>
      </c>
      <c r="E19" s="85"/>
      <c r="G19" s="85"/>
      <c r="I19" s="85"/>
    </row>
    <row r="20" spans="2:9" ht="14.25">
      <c r="B20" t="s">
        <v>16</v>
      </c>
      <c r="C20">
        <v>3</v>
      </c>
      <c r="E20" s="85">
        <f>-SUM('2016 Lodo'!$E23)</f>
        <v>2845</v>
      </c>
      <c r="G20" s="85">
        <f>-SUM('2015 Lodo'!$E23)</f>
        <v>13311.25</v>
      </c>
      <c r="I20" s="85"/>
    </row>
    <row r="21" spans="2:9" ht="14.25">
      <c r="B21" t="s">
        <v>17</v>
      </c>
      <c r="C21">
        <v>4</v>
      </c>
      <c r="E21" s="85">
        <f>-SUM('2016 Lodo'!$E28)</f>
        <v>4488.85</v>
      </c>
      <c r="G21" s="85">
        <f>-SUM('2015 Lodo'!$E26)</f>
        <v>15437.5</v>
      </c>
      <c r="I21" s="85"/>
    </row>
    <row r="22" spans="2:10" ht="14.25">
      <c r="B22" t="s">
        <v>18</v>
      </c>
      <c r="C22" s="92">
        <v>5</v>
      </c>
      <c r="D22" s="92"/>
      <c r="E22" s="85">
        <f>-SUM('2016 Lodo'!$E27)</f>
        <v>322088.75</v>
      </c>
      <c r="F22" s="92"/>
      <c r="G22" s="85">
        <f>-SUM('2015 Lodo'!$E25)</f>
        <v>394745</v>
      </c>
      <c r="H22" s="92"/>
      <c r="I22" s="85"/>
      <c r="J22" s="92"/>
    </row>
    <row r="23" spans="2:10" ht="14.25">
      <c r="B23" t="s">
        <v>19</v>
      </c>
      <c r="C23" s="92">
        <v>6</v>
      </c>
      <c r="D23" s="92"/>
      <c r="E23" s="85">
        <f>-SUM('2016 Lodo'!$E25)</f>
        <v>1053</v>
      </c>
      <c r="F23" s="92"/>
      <c r="G23" s="85"/>
      <c r="H23" s="92"/>
      <c r="I23" s="85"/>
      <c r="J23" s="92"/>
    </row>
    <row r="24" spans="2:15" ht="18" customHeight="1">
      <c r="B24" s="87" t="s">
        <v>20</v>
      </c>
      <c r="E24" s="89">
        <f>SUM(E20:E23)</f>
        <v>330475.6</v>
      </c>
      <c r="G24" s="89">
        <f>SUM(G20:G22)</f>
        <v>423493.75</v>
      </c>
      <c r="I24" s="89"/>
      <c r="K24" s="89"/>
      <c r="L24" s="89"/>
      <c r="M24" s="89"/>
      <c r="O24" s="89"/>
    </row>
    <row r="25" spans="2:9" ht="14.25">
      <c r="B25" s="87"/>
      <c r="E25" s="85"/>
      <c r="G25" s="85"/>
      <c r="I25" s="85"/>
    </row>
    <row r="26" spans="2:15" ht="18" customHeight="1">
      <c r="B26" s="91" t="s">
        <v>21</v>
      </c>
      <c r="E26" s="89">
        <f>E17+E24</f>
        <v>1441716.15</v>
      </c>
      <c r="G26" s="89">
        <f>G17+G24</f>
        <v>1621630.46</v>
      </c>
      <c r="I26" s="89"/>
      <c r="K26" s="89"/>
      <c r="L26" s="89"/>
      <c r="M26" s="89"/>
      <c r="O26" s="89"/>
    </row>
    <row r="27" spans="2:15" ht="22.5" customHeight="1">
      <c r="B27" s="91"/>
      <c r="E27" s="89"/>
      <c r="G27" s="89"/>
      <c r="I27" s="89"/>
      <c r="K27" s="89"/>
      <c r="L27" s="89"/>
      <c r="M27" s="89"/>
      <c r="O27" s="89"/>
    </row>
    <row r="28" spans="2:15" ht="27.75" customHeight="1">
      <c r="B28" s="93" t="s">
        <v>311</v>
      </c>
      <c r="C28" s="93"/>
      <c r="D28" s="93"/>
      <c r="E28" s="93"/>
      <c r="F28" s="93"/>
      <c r="G28" s="93"/>
      <c r="H28" s="93"/>
      <c r="I28" s="93"/>
      <c r="J28" s="93"/>
      <c r="K28" s="93"/>
      <c r="L28" s="93"/>
      <c r="M28" s="93"/>
      <c r="N28" s="93"/>
      <c r="O28" s="93"/>
    </row>
    <row r="29" spans="2:15" ht="14.25" customHeight="1">
      <c r="B29" s="94" t="s">
        <v>312</v>
      </c>
      <c r="C29" s="94"/>
      <c r="D29" s="94"/>
      <c r="E29" s="94"/>
      <c r="F29" s="94"/>
      <c r="G29" s="94"/>
      <c r="H29" s="94"/>
      <c r="I29" s="94"/>
      <c r="J29" s="94"/>
      <c r="K29" s="94"/>
      <c r="L29" s="94"/>
      <c r="M29" s="94"/>
      <c r="N29" s="94"/>
      <c r="O29" s="94"/>
    </row>
    <row r="30" spans="2:15" ht="14.25" customHeight="1">
      <c r="B30" s="94" t="s">
        <v>313</v>
      </c>
      <c r="C30" s="94"/>
      <c r="D30" s="94"/>
      <c r="E30" s="94"/>
      <c r="F30" s="94"/>
      <c r="G30" s="94"/>
      <c r="H30" s="94"/>
      <c r="I30" s="94"/>
      <c r="J30" s="94"/>
      <c r="K30" s="94"/>
      <c r="L30" s="94"/>
      <c r="M30" s="94"/>
      <c r="N30" s="94"/>
      <c r="O30" s="94"/>
    </row>
    <row r="31" spans="2:15" ht="14.25" customHeight="1">
      <c r="B31" s="95" t="s">
        <v>274</v>
      </c>
      <c r="C31" s="94"/>
      <c r="D31" s="94"/>
      <c r="E31" s="94"/>
      <c r="F31" s="94"/>
      <c r="G31" s="94"/>
      <c r="H31" s="94"/>
      <c r="I31" s="94"/>
      <c r="J31" s="94"/>
      <c r="K31" s="94"/>
      <c r="L31" s="94"/>
      <c r="M31" s="94"/>
      <c r="N31" s="94"/>
      <c r="O31" s="94"/>
    </row>
    <row r="32" spans="2:15" ht="14.25">
      <c r="B32" t="s">
        <v>275</v>
      </c>
      <c r="K32"/>
      <c r="L32"/>
      <c r="M32"/>
      <c r="N32"/>
      <c r="O32"/>
    </row>
    <row r="33" spans="2:17" ht="14.25" customHeight="1">
      <c r="B33" s="93" t="s">
        <v>314</v>
      </c>
      <c r="C33" s="93"/>
      <c r="D33" s="93"/>
      <c r="E33" s="93"/>
      <c r="F33" s="93"/>
      <c r="G33" s="93"/>
      <c r="H33" s="93"/>
      <c r="I33" s="93"/>
      <c r="J33" s="93"/>
      <c r="K33" s="93"/>
      <c r="L33" s="93"/>
      <c r="M33" s="93"/>
      <c r="N33" s="93"/>
      <c r="O33" s="93"/>
      <c r="P33" s="96"/>
      <c r="Q33" s="96"/>
    </row>
    <row r="34" spans="2:15" ht="13.5" customHeight="1">
      <c r="B34" t="s">
        <v>315</v>
      </c>
      <c r="C34" s="93"/>
      <c r="D34" s="93"/>
      <c r="E34" s="93"/>
      <c r="F34" s="93"/>
      <c r="G34" s="93"/>
      <c r="H34" s="93"/>
      <c r="I34" s="93"/>
      <c r="J34" s="93"/>
      <c r="K34" s="93"/>
      <c r="L34" s="93"/>
      <c r="M34" s="93"/>
      <c r="N34" s="93"/>
      <c r="O34" s="93"/>
    </row>
    <row r="35" spans="2:15" ht="41.25" customHeight="1">
      <c r="B35" s="97" t="s">
        <v>316</v>
      </c>
      <c r="C35" s="97"/>
      <c r="D35" s="97"/>
      <c r="E35" s="97"/>
      <c r="F35" s="97"/>
      <c r="G35" s="97"/>
      <c r="H35" s="97"/>
      <c r="I35" s="97"/>
      <c r="J35" s="97"/>
      <c r="K35" s="97"/>
      <c r="L35" s="97"/>
      <c r="M35" s="97"/>
      <c r="N35" s="57"/>
      <c r="O35" s="98"/>
    </row>
    <row r="36" spans="2:15" ht="16.5" customHeight="1">
      <c r="B36" s="97" t="s">
        <v>317</v>
      </c>
      <c r="C36" s="97"/>
      <c r="D36" s="97"/>
      <c r="E36" s="97"/>
      <c r="F36" s="97"/>
      <c r="G36" s="97"/>
      <c r="H36" s="97"/>
      <c r="I36" s="97"/>
      <c r="J36" s="97"/>
      <c r="K36" s="97"/>
      <c r="L36" s="97"/>
      <c r="M36" s="97"/>
      <c r="N36" s="98"/>
      <c r="O36" s="98"/>
    </row>
    <row r="37" spans="2:15" ht="45.75" customHeight="1">
      <c r="B37" s="97" t="s">
        <v>280</v>
      </c>
      <c r="C37" s="97"/>
      <c r="D37" s="97"/>
      <c r="E37" s="97"/>
      <c r="F37" s="97"/>
      <c r="G37" s="97"/>
      <c r="H37" s="97"/>
      <c r="I37" s="97"/>
      <c r="J37" s="97"/>
      <c r="K37" s="97"/>
      <c r="L37" s="97"/>
      <c r="M37" s="97"/>
      <c r="N37" s="57"/>
      <c r="O37" s="98"/>
    </row>
    <row r="38" spans="2:15" ht="14.25">
      <c r="B38" s="99" t="s">
        <v>26</v>
      </c>
      <c r="C38" s="99"/>
      <c r="D38" s="99"/>
      <c r="E38" s="99"/>
      <c r="F38" s="99"/>
      <c r="G38" s="99"/>
      <c r="H38" s="99"/>
      <c r="I38" s="99"/>
      <c r="J38" s="99"/>
      <c r="K38" s="99"/>
      <c r="L38" s="99"/>
      <c r="M38" s="99"/>
      <c r="N38" s="57"/>
      <c r="O38" s="98"/>
    </row>
    <row r="39" spans="2:15" ht="45.75" customHeight="1">
      <c r="B39" s="57" t="s">
        <v>261</v>
      </c>
      <c r="C39" s="97" t="s">
        <v>28</v>
      </c>
      <c r="D39" s="97"/>
      <c r="E39" s="97"/>
      <c r="F39" s="97"/>
      <c r="G39" s="97"/>
      <c r="H39" s="97"/>
      <c r="I39" s="97"/>
      <c r="J39" s="97"/>
      <c r="K39" s="97"/>
      <c r="L39" s="97"/>
      <c r="M39" s="97"/>
      <c r="N39" s="57"/>
      <c r="O39" s="100"/>
    </row>
    <row r="40" spans="2:15" ht="16.5" customHeight="1">
      <c r="B40" s="101" t="s">
        <v>30</v>
      </c>
      <c r="C40" s="99" t="s">
        <v>30</v>
      </c>
      <c r="D40" s="99"/>
      <c r="E40" s="99"/>
      <c r="F40" s="99"/>
      <c r="G40" s="99"/>
      <c r="H40" s="99"/>
      <c r="I40" s="99"/>
      <c r="J40" s="99"/>
      <c r="K40" s="99"/>
      <c r="L40" s="99"/>
      <c r="M40" s="99"/>
      <c r="N40" s="101"/>
      <c r="O40" s="102"/>
    </row>
    <row r="43" spans="2:15" ht="48" customHeight="1">
      <c r="B43" s="100" t="s">
        <v>318</v>
      </c>
      <c r="C43" s="97" t="s">
        <v>319</v>
      </c>
      <c r="D43" s="97"/>
      <c r="E43" s="97"/>
      <c r="F43" s="97"/>
      <c r="G43" s="97"/>
      <c r="H43" s="97"/>
      <c r="I43" s="97"/>
      <c r="J43" s="97"/>
      <c r="K43" s="97"/>
      <c r="L43" s="97"/>
      <c r="M43" s="97"/>
      <c r="N43" s="57"/>
      <c r="O43" s="100"/>
    </row>
    <row r="44" spans="2:15" ht="16.5" customHeight="1">
      <c r="B44" s="102" t="s">
        <v>30</v>
      </c>
      <c r="C44" s="99" t="s">
        <v>30</v>
      </c>
      <c r="D44" s="99"/>
      <c r="E44" s="99"/>
      <c r="F44" s="99"/>
      <c r="G44" s="99"/>
      <c r="H44" s="99"/>
      <c r="I44" s="99"/>
      <c r="J44" s="99"/>
      <c r="K44" s="99"/>
      <c r="L44" s="99"/>
      <c r="M44" s="99"/>
      <c r="N44" s="101"/>
      <c r="O44" s="102"/>
    </row>
  </sheetData>
  <sheetProtection selectLockedCells="1" selectUnlockedCells="1"/>
  <mergeCells count="12">
    <mergeCell ref="B28:I28"/>
    <mergeCell ref="B29:K29"/>
    <mergeCell ref="B30:K30"/>
    <mergeCell ref="B33:K33"/>
    <mergeCell ref="B35:L35"/>
    <mergeCell ref="B36:L36"/>
    <mergeCell ref="B37:L37"/>
    <mergeCell ref="B38:L38"/>
    <mergeCell ref="C39:L39"/>
    <mergeCell ref="C40:L40"/>
    <mergeCell ref="C43:L43"/>
    <mergeCell ref="C44:L4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dimension ref="A1:IV57"/>
  <sheetViews>
    <sheetView workbookViewId="0" topLeftCell="A22">
      <selection activeCell="C9" sqref="C9"/>
    </sheetView>
  </sheetViews>
  <sheetFormatPr defaultColWidth="9.140625" defaultRowHeight="27.75" customHeight="1"/>
  <cols>
    <col min="1" max="1" width="41.421875" style="85" customWidth="1"/>
    <col min="2" max="2" width="7.28125" style="85" customWidth="1"/>
    <col min="3" max="3" width="18.140625" style="85" customWidth="1"/>
    <col min="4" max="4" width="15.8515625" style="85" customWidth="1"/>
    <col min="5" max="5" width="18.140625" style="85" customWidth="1"/>
    <col min="6" max="6" width="15.8515625" style="85" customWidth="1"/>
    <col min="7" max="7" width="14.28125" style="85" customWidth="1"/>
    <col min="8" max="8" width="15.8515625" style="85" customWidth="1"/>
    <col min="9" max="9" width="14.28125" style="85" customWidth="1"/>
    <col min="10" max="10" width="15.8515625" style="85" customWidth="1"/>
    <col min="11" max="11" width="14.28125" style="85" customWidth="1"/>
    <col min="12" max="12" width="15.140625" style="85" customWidth="1"/>
    <col min="13" max="13" width="14.28125" style="85" customWidth="1"/>
    <col min="14" max="14" width="17.7109375" style="85" customWidth="1"/>
    <col min="15" max="15" width="16.140625" style="85" customWidth="1"/>
    <col min="16" max="16" width="14.28125" style="85" customWidth="1"/>
    <col min="17" max="16384" width="11.57421875" style="85" customWidth="1"/>
  </cols>
  <sheetData>
    <row r="1" ht="24" customHeight="1">
      <c r="A1" s="103" t="s">
        <v>320</v>
      </c>
    </row>
    <row r="2" spans="14:16" ht="30" customHeight="1">
      <c r="N2" s="104"/>
      <c r="P2" s="104"/>
    </row>
    <row r="3" spans="3:15" s="104" customFormat="1" ht="12.75" customHeight="1">
      <c r="C3" s="105" t="s">
        <v>282</v>
      </c>
      <c r="D3" s="104" t="s">
        <v>321</v>
      </c>
      <c r="E3" s="105">
        <v>2015</v>
      </c>
      <c r="F3" s="104" t="s">
        <v>322</v>
      </c>
      <c r="G3" s="108"/>
      <c r="I3" s="108"/>
      <c r="K3" s="108"/>
      <c r="M3" s="108"/>
      <c r="O3" s="106"/>
    </row>
    <row r="4" spans="4:15" s="104" customFormat="1" ht="12.75" customHeight="1">
      <c r="D4" s="104" t="s">
        <v>323</v>
      </c>
      <c r="F4" s="104" t="s">
        <v>323</v>
      </c>
      <c r="O4"/>
    </row>
    <row r="5" spans="1:14" ht="18" customHeight="1">
      <c r="A5" s="109" t="s">
        <v>41</v>
      </c>
      <c r="B5" s="104" t="s">
        <v>2</v>
      </c>
      <c r="C5" s="104"/>
      <c r="D5" s="104"/>
      <c r="E5" s="104"/>
      <c r="F5" s="104"/>
      <c r="G5" s="104"/>
      <c r="H5" s="104"/>
      <c r="I5" s="104"/>
      <c r="J5" s="104"/>
      <c r="K5" s="104"/>
      <c r="L5" s="104"/>
      <c r="M5" s="104"/>
      <c r="N5" s="104"/>
    </row>
    <row r="6" spans="1:6" ht="15.75" customHeight="1">
      <c r="A6" s="85" t="s">
        <v>42</v>
      </c>
      <c r="B6" s="111"/>
      <c r="C6" s="85">
        <f>-SUM('2016 Lodo'!$E34:$E37)</f>
        <v>400707.5</v>
      </c>
      <c r="D6" s="85">
        <f>SUM('2015 Budsjett'!$C6)</f>
        <v>330000</v>
      </c>
      <c r="E6" s="85">
        <f>-SUM('2015 Lodo'!$E31:$E36)</f>
        <v>354975</v>
      </c>
      <c r="F6" s="85">
        <f>SUM('2015 Budsjett'!$C6)</f>
        <v>330000</v>
      </c>
    </row>
    <row r="7" spans="1:6" ht="15" customHeight="1">
      <c r="A7" s="85" t="s">
        <v>43</v>
      </c>
      <c r="B7" s="111" t="s">
        <v>284</v>
      </c>
      <c r="C7" s="85">
        <f>-'2016 Lodo'!$E39</f>
        <v>-11207.5</v>
      </c>
      <c r="D7" s="85">
        <f>SUM('2015 Budsjett'!$C8)</f>
        <v>-20000</v>
      </c>
      <c r="E7" s="85">
        <f>-'2015 Lodo'!$E38</f>
        <v>-35687.5</v>
      </c>
      <c r="F7" s="85">
        <f>SUM('2015 Budsjett'!$C8)</f>
        <v>-20000</v>
      </c>
    </row>
    <row r="8" spans="1:3" ht="15" customHeight="1">
      <c r="A8" s="85" t="s">
        <v>45</v>
      </c>
      <c r="B8" s="111" t="s">
        <v>49</v>
      </c>
      <c r="C8" s="85">
        <f>-'2016 Lodo'!E43</f>
        <v>10000</v>
      </c>
    </row>
    <row r="9" spans="1:3" ht="15" customHeight="1">
      <c r="A9" s="85" t="s">
        <v>46</v>
      </c>
      <c r="B9" s="111" t="s">
        <v>265</v>
      </c>
      <c r="C9" s="85">
        <f>-'2016 Lodo'!E44</f>
        <v>18326.19</v>
      </c>
    </row>
    <row r="10" spans="1:6" ht="14.25" customHeight="1">
      <c r="A10" s="85" t="s">
        <v>48</v>
      </c>
      <c r="B10" s="111" t="s">
        <v>285</v>
      </c>
      <c r="C10" s="85">
        <f>-SUM('2016 Lodo'!$E33,'2016 Lodo'!$E38,'2016 Lodo'!E40:E42,'2016 Lodo'!$E45)</f>
        <v>0</v>
      </c>
      <c r="D10" s="85">
        <f>SUM('2015 Budsjett'!$B9)</f>
        <v>0</v>
      </c>
      <c r="E10" s="85">
        <f>-SUM('2015 Lodo'!$E31,'2015 Lodo'!$E36,'2015 Lodo'!$E37,'2015 Lodo'!$E39:$E42)</f>
        <v>0</v>
      </c>
      <c r="F10" s="85">
        <f>SUM('2015 Budsjett'!$B9)</f>
        <v>0</v>
      </c>
    </row>
    <row r="11" spans="1:6" s="89" customFormat="1" ht="21" customHeight="1">
      <c r="A11" s="89" t="s">
        <v>50</v>
      </c>
      <c r="B11" s="112"/>
      <c r="C11" s="89">
        <f>SUM(C6:C10)</f>
        <v>417826.19</v>
      </c>
      <c r="D11" s="89">
        <f>SUM(D6:D10)</f>
        <v>310000</v>
      </c>
      <c r="E11" s="89">
        <f>SUM(E6:E10)</f>
        <v>319287.5</v>
      </c>
      <c r="F11" s="89">
        <f>SUM(F6:F10)</f>
        <v>310000</v>
      </c>
    </row>
    <row r="12" spans="1:2" ht="27.75" customHeight="1">
      <c r="A12" s="109" t="s">
        <v>51</v>
      </c>
      <c r="B12" s="111"/>
    </row>
    <row r="13" spans="1:11" ht="14.25" customHeight="1">
      <c r="A13" s="85" t="s">
        <v>324</v>
      </c>
      <c r="B13" s="111"/>
      <c r="C13" s="113">
        <f>SUM('2016 Lodo'!$E46:$E49)</f>
        <v>228606.41</v>
      </c>
      <c r="D13" s="85">
        <f>SUM('2015 Budsjett'!$C15)</f>
        <v>184000</v>
      </c>
      <c r="E13" s="113">
        <f>SUM('2015 Lodo'!$E43:$E46)</f>
        <v>186151.12</v>
      </c>
      <c r="F13" s="85">
        <f>SUM('2015 Budsjett'!$C15)</f>
        <v>184000</v>
      </c>
      <c r="G13" s="113"/>
      <c r="I13" s="114"/>
      <c r="K13" s="114"/>
    </row>
    <row r="14" spans="1:11" ht="14.25" customHeight="1">
      <c r="A14" s="85" t="s">
        <v>53</v>
      </c>
      <c r="B14" s="111"/>
      <c r="C14" s="113">
        <f>'2016 Lodo'!$E82</f>
        <v>3243</v>
      </c>
      <c r="D14" s="85">
        <f>SUM('2015 Budsjett'!$C17)</f>
        <v>10000</v>
      </c>
      <c r="E14" s="113">
        <f>'2015 Lodo'!$E75</f>
        <v>2400</v>
      </c>
      <c r="F14" s="85">
        <f>SUM('2015 Budsjett'!$C17)</f>
        <v>10000</v>
      </c>
      <c r="G14" s="113"/>
      <c r="I14" s="114"/>
      <c r="K14" s="114"/>
    </row>
    <row r="15" spans="1:11" ht="14.25" customHeight="1">
      <c r="A15" s="85" t="s">
        <v>54</v>
      </c>
      <c r="B15" s="111"/>
      <c r="C15" s="113">
        <f>'2016 Lodo'!$E64</f>
        <v>20178.89</v>
      </c>
      <c r="D15" s="85">
        <f>SUM('2015 Budsjett'!$C18)</f>
        <v>10000</v>
      </c>
      <c r="E15" s="113">
        <f>'2015 Lodo'!$E59</f>
        <v>5100.24</v>
      </c>
      <c r="F15" s="85">
        <f>SUM('2015 Budsjett'!$C18)</f>
        <v>10000</v>
      </c>
      <c r="G15" s="113"/>
      <c r="I15" s="114"/>
      <c r="K15" s="114"/>
    </row>
    <row r="16" spans="1:11" ht="14.25" customHeight="1">
      <c r="A16" s="85" t="s">
        <v>55</v>
      </c>
      <c r="B16" s="111"/>
      <c r="C16" s="113">
        <f>'2016 Lodo'!$E65</f>
        <v>67978</v>
      </c>
      <c r="D16" s="85">
        <f>SUM('2015 Budsjett'!$C19)</f>
        <v>62000</v>
      </c>
      <c r="E16" s="113">
        <f>'2015 Lodo'!$E60</f>
        <v>4192.17</v>
      </c>
      <c r="F16" s="85">
        <f>SUM('2015 Budsjett'!$C19)</f>
        <v>62000</v>
      </c>
      <c r="G16" s="113"/>
      <c r="I16" s="114"/>
      <c r="K16" s="114"/>
    </row>
    <row r="17" spans="1:11" ht="14.25" customHeight="1">
      <c r="A17" s="85" t="s">
        <v>56</v>
      </c>
      <c r="B17" s="111" t="s">
        <v>44</v>
      </c>
      <c r="C17" s="113">
        <f>'2016 Lodo'!E68</f>
        <v>6900</v>
      </c>
      <c r="E17" s="113"/>
      <c r="G17" s="113"/>
      <c r="I17" s="114"/>
      <c r="K17" s="114"/>
    </row>
    <row r="18" spans="1:11" ht="14.25" customHeight="1">
      <c r="A18" s="85" t="s">
        <v>57</v>
      </c>
      <c r="B18" s="111" t="s">
        <v>44</v>
      </c>
      <c r="C18" s="113">
        <f>'2016 Lodo'!E69</f>
        <v>19137.5</v>
      </c>
      <c r="E18" s="113"/>
      <c r="G18" s="113"/>
      <c r="I18" s="114"/>
      <c r="K18" s="114"/>
    </row>
    <row r="19" spans="1:11" ht="14.25" customHeight="1">
      <c r="A19" s="85" t="s">
        <v>58</v>
      </c>
      <c r="B19" s="111"/>
      <c r="C19" s="113">
        <f>'2016 Lodo'!E66</f>
        <v>0</v>
      </c>
      <c r="D19" s="85">
        <f>SUM('2015 Budsjett'!$C17)</f>
        <v>10000</v>
      </c>
      <c r="E19" s="113">
        <f>SUM('2015 Lodo'!$E46)</f>
        <v>0</v>
      </c>
      <c r="F19" s="85">
        <f>SUM('2015 Budsjett'!$C17)</f>
        <v>10000</v>
      </c>
      <c r="G19" s="113"/>
      <c r="I19" s="114"/>
      <c r="K19" s="114"/>
    </row>
    <row r="20" spans="1:11" ht="14.25" customHeight="1">
      <c r="A20" s="85" t="s">
        <v>59</v>
      </c>
      <c r="B20" s="111" t="s">
        <v>44</v>
      </c>
      <c r="C20" s="113">
        <f>SUM('2016 Lodo'!E67,'2016 Lodo'!E70)</f>
        <v>0</v>
      </c>
      <c r="D20" s="85">
        <f>SUM('2015 Budsjett'!$C20)</f>
        <v>12000</v>
      </c>
      <c r="E20" s="113">
        <f>'2015 Lodo'!$E63+'2015 Lodo'!D62</f>
        <v>7150</v>
      </c>
      <c r="F20" s="85">
        <f>SUM('2015 Budsjett'!$C20)</f>
        <v>12000</v>
      </c>
      <c r="G20" s="113"/>
      <c r="I20" s="114"/>
      <c r="K20" s="114"/>
    </row>
    <row r="21" spans="1:11" ht="14.25" customHeight="1">
      <c r="A21" s="85" t="s">
        <v>60</v>
      </c>
      <c r="B21" s="111" t="s">
        <v>286</v>
      </c>
      <c r="C21" s="113">
        <f>SUM('2016 Lodo'!$E56,'2016 Lodo'!$E76,'2016 Lodo'!$E77)</f>
        <v>1894</v>
      </c>
      <c r="D21" s="85">
        <f>SUM('2015 Budsjett'!$C21)</f>
        <v>40000</v>
      </c>
      <c r="E21" s="113">
        <f>SUM('2015 Lodo'!$E51,'2015 Lodo'!$E69,'2015 Lodo'!$E70)</f>
        <v>63286.16</v>
      </c>
      <c r="F21" s="85">
        <f>SUM('2015 Budsjett'!$C21)</f>
        <v>40000</v>
      </c>
      <c r="G21" s="113"/>
      <c r="I21" s="114"/>
      <c r="K21" s="114"/>
    </row>
    <row r="22" spans="1:11" ht="14.25" customHeight="1">
      <c r="A22" s="85" t="s">
        <v>61</v>
      </c>
      <c r="B22" s="111" t="s">
        <v>287</v>
      </c>
      <c r="C22" s="113">
        <f>'2016 Lodo'!$E61</f>
        <v>31396.25</v>
      </c>
      <c r="D22" s="85">
        <f>SUM('2015 Budsjett'!$C22)</f>
        <v>40000</v>
      </c>
      <c r="E22" s="113">
        <f>'2015 Lodo'!$E56</f>
        <v>70376.25</v>
      </c>
      <c r="F22" s="85">
        <f>SUM('2015 Budsjett'!$C22)</f>
        <v>40000</v>
      </c>
      <c r="G22" s="113"/>
      <c r="I22" s="114"/>
      <c r="K22" s="114"/>
    </row>
    <row r="23" spans="1:11" ht="14.25" customHeight="1">
      <c r="A23" t="s">
        <v>63</v>
      </c>
      <c r="B23" s="111" t="s">
        <v>287</v>
      </c>
      <c r="C23" s="113">
        <f>'2016 Lodo'!E51</f>
        <v>33600</v>
      </c>
      <c r="E23" s="113"/>
      <c r="G23" s="113"/>
      <c r="I23" s="114"/>
      <c r="K23" s="114"/>
    </row>
    <row r="24" spans="1:11" ht="14.25" customHeight="1">
      <c r="A24" t="s">
        <v>64</v>
      </c>
      <c r="B24" s="111" t="s">
        <v>287</v>
      </c>
      <c r="C24" s="113">
        <f>'2016 Lodo'!E52</f>
        <v>4184</v>
      </c>
      <c r="E24" s="113"/>
      <c r="G24" s="113"/>
      <c r="I24" s="114"/>
      <c r="K24" s="114"/>
    </row>
    <row r="25" spans="1:11" ht="14.25" customHeight="1">
      <c r="A25" s="85" t="s">
        <v>65</v>
      </c>
      <c r="B25" s="111"/>
      <c r="C25" s="113">
        <v>0</v>
      </c>
      <c r="D25" s="85">
        <f>SUM('2015 Budsjett'!$C23)</f>
        <v>3000</v>
      </c>
      <c r="E25" s="113">
        <v>0</v>
      </c>
      <c r="F25" s="85">
        <f>SUM('2015 Budsjett'!$C23)</f>
        <v>3000</v>
      </c>
      <c r="G25" s="113"/>
      <c r="I25" s="114"/>
      <c r="K25" s="114"/>
    </row>
    <row r="26" spans="1:11" ht="14.25" customHeight="1">
      <c r="A26" s="85" t="s">
        <v>66</v>
      </c>
      <c r="B26" s="111" t="s">
        <v>288</v>
      </c>
      <c r="C26" s="113">
        <f>'2016 Lodo'!$E57</f>
        <v>0</v>
      </c>
      <c r="D26" s="85">
        <f>SUM('2015 Budsjett'!$C24)</f>
        <v>10000</v>
      </c>
      <c r="E26" s="113">
        <f>'2015 Lodo'!$E52</f>
        <v>0</v>
      </c>
      <c r="F26" s="85">
        <f>SUM('2015 Budsjett'!$C24)</f>
        <v>10000</v>
      </c>
      <c r="G26" s="113"/>
      <c r="I26" s="114"/>
      <c r="K26" s="114"/>
    </row>
    <row r="27" spans="1:11" ht="14.25" customHeight="1">
      <c r="A27" s="85" t="s">
        <v>68</v>
      </c>
      <c r="B27" s="111" t="s">
        <v>289</v>
      </c>
      <c r="C27" s="113">
        <f>SUM('2016 Lodo'!$E58:$E59)</f>
        <v>29438</v>
      </c>
      <c r="D27" s="85">
        <f>SUM('2015 Budsjett'!$C25)</f>
        <v>43000</v>
      </c>
      <c r="E27" s="113">
        <f>SUM('2015 Lodo'!$E53:$E54)</f>
        <v>41937.5</v>
      </c>
      <c r="F27" s="85">
        <f>SUM('2015 Budsjett'!$C25)</f>
        <v>43000</v>
      </c>
      <c r="G27" s="113"/>
      <c r="I27" s="114"/>
      <c r="K27" s="114"/>
    </row>
    <row r="28" spans="1:11" ht="14.25" customHeight="1">
      <c r="A28" s="85" t="s">
        <v>70</v>
      </c>
      <c r="B28" s="111"/>
      <c r="C28" s="113">
        <f>'2016 Lodo'!$E75</f>
        <v>0</v>
      </c>
      <c r="D28" s="85">
        <f>SUM('2015 Budsjett'!$C26)</f>
        <v>5000</v>
      </c>
      <c r="E28" s="113">
        <f>'2015 Lodo'!$E68</f>
        <v>1525</v>
      </c>
      <c r="F28" s="85">
        <f>SUM('2015 Budsjett'!$C26)</f>
        <v>5000</v>
      </c>
      <c r="G28" s="113"/>
      <c r="I28" s="114"/>
      <c r="K28" s="114"/>
    </row>
    <row r="29" spans="1:11" ht="14.25" customHeight="1">
      <c r="A29" s="85" t="s">
        <v>71</v>
      </c>
      <c r="B29" s="111"/>
      <c r="C29" s="113">
        <f>'2016 Lodo'!$E81</f>
        <v>0</v>
      </c>
      <c r="D29" s="85">
        <f>SUM('2015 Budsjett'!$C27)</f>
        <v>10000</v>
      </c>
      <c r="E29" s="113">
        <f>'2015 Lodo'!$E74</f>
        <v>0</v>
      </c>
      <c r="F29" s="85">
        <f>SUM('2015 Budsjett'!$C27)</f>
        <v>10000</v>
      </c>
      <c r="G29" s="113"/>
      <c r="I29" s="114"/>
      <c r="K29" s="114"/>
    </row>
    <row r="30" spans="1:11" ht="14.25" customHeight="1">
      <c r="A30" s="85" t="s">
        <v>72</v>
      </c>
      <c r="B30" s="111"/>
      <c r="C30" s="113">
        <f>SUM('2016 Lodo'!$E79:$E80)</f>
        <v>0</v>
      </c>
      <c r="D30" s="85">
        <f>SUM('2015 Budsjett'!$C28)</f>
        <v>500</v>
      </c>
      <c r="E30" s="113">
        <f>SUM('2015 Lodo'!$E72:$E73)</f>
        <v>0</v>
      </c>
      <c r="F30" s="85">
        <f>SUM('2015 Budsjett'!$C28)</f>
        <v>500</v>
      </c>
      <c r="G30" s="113"/>
      <c r="I30" s="114"/>
      <c r="K30" s="114"/>
    </row>
    <row r="31" spans="1:11" ht="14.25" customHeight="1">
      <c r="A31" s="85" t="s">
        <v>73</v>
      </c>
      <c r="B31" s="111"/>
      <c r="C31" s="113">
        <f>'2016 Lodo'!$E74</f>
        <v>3138</v>
      </c>
      <c r="D31" s="85">
        <f>SUM('2015 Budsjett'!$C29)</f>
        <v>3000</v>
      </c>
      <c r="E31" s="113">
        <f>'2015 Lodo'!$E67</f>
        <v>6612.14</v>
      </c>
      <c r="F31" s="85">
        <f>SUM('2015 Budsjett'!$C29)</f>
        <v>3000</v>
      </c>
      <c r="G31" s="113"/>
      <c r="I31" s="114"/>
      <c r="K31" s="114"/>
    </row>
    <row r="32" spans="1:11" ht="14.25" customHeight="1">
      <c r="A32" s="85" t="s">
        <v>74</v>
      </c>
      <c r="B32" s="111"/>
      <c r="C32" s="113">
        <f>'2016 Lodo'!$E53</f>
        <v>11348</v>
      </c>
      <c r="D32" s="85">
        <f>SUM('2015 Budsjett'!$C30)</f>
        <v>10500</v>
      </c>
      <c r="E32" s="113">
        <f>'2015 Lodo'!$E48</f>
        <v>11288</v>
      </c>
      <c r="F32" s="85">
        <f>SUM('2015 Budsjett'!$C30)</f>
        <v>10500</v>
      </c>
      <c r="G32" s="113"/>
      <c r="I32" s="114"/>
      <c r="K32" s="114"/>
    </row>
    <row r="33" spans="1:11" ht="15" customHeight="1">
      <c r="A33" s="85" t="s">
        <v>75</v>
      </c>
      <c r="B33" s="111"/>
      <c r="C33" s="113">
        <f>SUM('2016 Lodo'!$E62,'2016 Lodo'!$E63,'2016 Lodo'!$E71)</f>
        <v>0</v>
      </c>
      <c r="D33" s="85">
        <f>SUM('2015 Budsjett'!$C31)</f>
        <v>2000</v>
      </c>
      <c r="E33" s="113">
        <f>SUM('2015 Lodo'!$E58,'2015 Lodo'!$E64,'2015 Lodo'!$E57)</f>
        <v>2100</v>
      </c>
      <c r="F33" s="85">
        <f>SUM('2015 Budsjett'!$C31)</f>
        <v>2000</v>
      </c>
      <c r="G33" s="113"/>
      <c r="I33" s="114"/>
      <c r="K33" s="114"/>
    </row>
    <row r="34" spans="1:11" ht="14.25" customHeight="1">
      <c r="A34" t="s">
        <v>76</v>
      </c>
      <c r="B34" s="111" t="s">
        <v>290</v>
      </c>
      <c r="C34" s="113">
        <f>SUM('2016 Lodo'!$E78)</f>
        <v>18750</v>
      </c>
      <c r="D34" s="85">
        <f>SUM('2015 Budsjett'!$C33)</f>
        <v>15000</v>
      </c>
      <c r="E34" s="113">
        <f>SUM('2015 Lodo'!$E71)</f>
        <v>18750</v>
      </c>
      <c r="F34" s="85">
        <f>SUM('2015 Budsjett'!$C33)</f>
        <v>15000</v>
      </c>
      <c r="G34" s="113"/>
      <c r="I34" s="114"/>
      <c r="K34" s="114"/>
    </row>
    <row r="35" spans="1:7" s="89" customFormat="1" ht="25.5" customHeight="1">
      <c r="A35" s="89" t="s">
        <v>78</v>
      </c>
      <c r="B35" s="112"/>
      <c r="C35" s="115">
        <f>SUM(C13:C34)</f>
        <v>479792.05000000005</v>
      </c>
      <c r="D35" s="89">
        <f>SUM(D13:D34)</f>
        <v>470000</v>
      </c>
      <c r="E35" s="115">
        <f>SUM(E13:E34)</f>
        <v>420868.58</v>
      </c>
      <c r="F35" s="89">
        <f>SUM(F13:F34)</f>
        <v>470000</v>
      </c>
      <c r="G35" s="115"/>
    </row>
    <row r="36" spans="1:7" s="109" customFormat="1" ht="40.5" customHeight="1">
      <c r="A36" s="109" t="s">
        <v>79</v>
      </c>
      <c r="B36" s="116"/>
      <c r="C36" s="117">
        <f>C11-C35</f>
        <v>-61965.860000000044</v>
      </c>
      <c r="D36" s="109">
        <f>D11-D35</f>
        <v>-160000</v>
      </c>
      <c r="E36" s="117">
        <f>E11-E35</f>
        <v>-101581.08000000002</v>
      </c>
      <c r="F36" s="109">
        <f>F11-F35</f>
        <v>-160000</v>
      </c>
      <c r="G36" s="117"/>
    </row>
    <row r="37" spans="1:7" ht="27" customHeight="1">
      <c r="A37" s="89" t="s">
        <v>80</v>
      </c>
      <c r="B37" s="111"/>
      <c r="C37" s="118"/>
      <c r="E37" s="118"/>
      <c r="G37" s="118"/>
    </row>
    <row r="38" spans="1:7" ht="18" customHeight="1">
      <c r="A38" s="85" t="s">
        <v>81</v>
      </c>
      <c r="B38" s="111"/>
      <c r="C38" s="118">
        <f>-SUM('2016 Lodo'!$E84)</f>
        <v>4736.74</v>
      </c>
      <c r="D38" s="85">
        <f>SUM('2015 Budsjett'!$C40)</f>
        <v>20000</v>
      </c>
      <c r="E38" s="118">
        <f>-SUM('2015 Lodo'!$E77)</f>
        <v>12609.14</v>
      </c>
      <c r="F38" s="85">
        <f>SUM('2015 Budsjett'!$C40)</f>
        <v>20000</v>
      </c>
      <c r="G38" s="118"/>
    </row>
    <row r="39" spans="1:7" ht="14.25" customHeight="1">
      <c r="A39" s="85" t="s">
        <v>82</v>
      </c>
      <c r="B39" s="111"/>
      <c r="C39" s="118">
        <f>-SUM('2016 Lodo'!$E83)</f>
        <v>-3043</v>
      </c>
      <c r="D39" s="85">
        <f>SUM('2015 Budsjett'!$C41)</f>
        <v>-3000</v>
      </c>
      <c r="E39" s="118">
        <f>-SUM('2015 Lodo'!$E76)</f>
        <v>-3975</v>
      </c>
      <c r="F39" s="85">
        <f>SUM('2015 Budsjett'!$C41)</f>
        <v>-3000</v>
      </c>
      <c r="G39" s="118"/>
    </row>
    <row r="40" spans="1:7" ht="14.25" customHeight="1">
      <c r="A40" s="85" t="s">
        <v>83</v>
      </c>
      <c r="B40" s="111"/>
      <c r="C40" s="118">
        <f>-SUM('2016 Lodo'!$E85)</f>
        <v>0</v>
      </c>
      <c r="D40" s="85">
        <f>SUM('2015 Budsjett'!$C42)</f>
        <v>0</v>
      </c>
      <c r="E40" s="118">
        <f>-SUM('2015 Lodo'!$E78)</f>
        <v>1344.69</v>
      </c>
      <c r="F40" s="85">
        <f>SUM('2015 Budsjett'!$C42)</f>
        <v>0</v>
      </c>
      <c r="G40" s="118"/>
    </row>
    <row r="41" spans="1:13" ht="14.25" customHeight="1">
      <c r="A41" s="85" t="s">
        <v>84</v>
      </c>
      <c r="B41" s="111"/>
      <c r="C41" s="118">
        <f>-'2016 Lodo'!$E87</f>
        <v>-26624.04</v>
      </c>
      <c r="D41" s="85">
        <f>SUM('2015 Budsjett'!$C43)</f>
        <v>0</v>
      </c>
      <c r="E41" s="118">
        <f>-'2015 Lodo'!$E80</f>
        <v>0</v>
      </c>
      <c r="F41" s="85">
        <f>SUM('2015 Budsjett'!$C43)</f>
        <v>0</v>
      </c>
      <c r="G41" s="118"/>
      <c r="M41" s="119"/>
    </row>
    <row r="42" spans="1:14" ht="14.25" customHeight="1">
      <c r="A42" s="85" t="s">
        <v>85</v>
      </c>
      <c r="B42" s="111"/>
      <c r="C42" s="118">
        <f>-SUM('2016 Lodo'!$E86)</f>
        <v>0</v>
      </c>
      <c r="D42" s="85">
        <f>SUM('2015 Budsjett'!$C44)</f>
        <v>0</v>
      </c>
      <c r="E42" s="118">
        <f>-SUM('2015 Lodo'!$E79)</f>
        <v>0</v>
      </c>
      <c r="F42" s="85">
        <f>SUM('2015 Budsjett'!$C44)</f>
        <v>0</v>
      </c>
      <c r="G42" s="118"/>
      <c r="J42" s="119"/>
      <c r="L42" s="119"/>
      <c r="N42" s="119"/>
    </row>
    <row r="43" spans="1:7" s="89" customFormat="1" ht="17.25" customHeight="1">
      <c r="A43" s="89" t="s">
        <v>86</v>
      </c>
      <c r="B43" s="112"/>
      <c r="C43" s="115">
        <f>SUM(C38:C42)</f>
        <v>-24930.300000000003</v>
      </c>
      <c r="D43" s="89">
        <f>SUM(D38:D42)</f>
        <v>17000</v>
      </c>
      <c r="E43" s="115">
        <f>SUM(E38:E42)</f>
        <v>9978.83</v>
      </c>
      <c r="F43" s="89">
        <f>SUM(F38:F42)</f>
        <v>17000</v>
      </c>
      <c r="G43" s="115"/>
    </row>
    <row r="44" spans="1:17" s="89" customFormat="1" ht="31.5" customHeight="1">
      <c r="A44" s="120" t="s">
        <v>87</v>
      </c>
      <c r="B44" s="112" t="s">
        <v>47</v>
      </c>
      <c r="C44" s="115">
        <f>C36+C43</f>
        <v>-86896.16000000005</v>
      </c>
      <c r="D44" s="89">
        <f>D36+D43</f>
        <v>-143000</v>
      </c>
      <c r="E44" s="115">
        <f>E36+E43</f>
        <v>-91602.25000000001</v>
      </c>
      <c r="F44" s="89">
        <f>F36+F43</f>
        <v>-143000</v>
      </c>
      <c r="G44" s="115"/>
      <c r="Q44"/>
    </row>
    <row r="46" ht="14.25" customHeight="1">
      <c r="A46" s="85" t="s">
        <v>291</v>
      </c>
    </row>
    <row r="47" ht="14.25" customHeight="1">
      <c r="A47" s="85" t="s">
        <v>292</v>
      </c>
    </row>
    <row r="48" spans="1:12" ht="14.25" customHeight="1">
      <c r="A48" t="s">
        <v>325</v>
      </c>
      <c r="G48"/>
      <c r="H48"/>
      <c r="I48"/>
      <c r="J48"/>
      <c r="K48"/>
      <c r="L48"/>
    </row>
    <row r="49" ht="14.25" customHeight="1">
      <c r="A49" s="85" t="s">
        <v>326</v>
      </c>
    </row>
    <row r="50" ht="14.25" customHeight="1">
      <c r="A50" t="s">
        <v>295</v>
      </c>
    </row>
    <row r="51" ht="14.25" customHeight="1">
      <c r="A51" s="85" t="s">
        <v>296</v>
      </c>
    </row>
    <row r="52" ht="14.25" customHeight="1">
      <c r="A52" s="85" t="s">
        <v>297</v>
      </c>
    </row>
    <row r="53" spans="1:256" ht="14.25" customHeight="1">
      <c r="A53" t="s">
        <v>298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ht="15.75" customHeight="1">
      <c r="A54" s="85" t="s">
        <v>327</v>
      </c>
    </row>
    <row r="55" ht="15.75" customHeight="1">
      <c r="A55" s="85" t="s">
        <v>300</v>
      </c>
    </row>
    <row r="56" ht="15" customHeight="1">
      <c r="A56" s="85" t="s">
        <v>328</v>
      </c>
    </row>
    <row r="57" ht="16.5" customHeight="1">
      <c r="A57" s="85" t="s">
        <v>302</v>
      </c>
    </row>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dimension ref="A1:B64"/>
  <sheetViews>
    <sheetView workbookViewId="0" topLeftCell="A31">
      <selection activeCell="E22" sqref="E22"/>
    </sheetView>
  </sheetViews>
  <sheetFormatPr defaultColWidth="9.140625" defaultRowHeight="12.75"/>
  <cols>
    <col min="1" max="1" width="36.00390625" style="58" customWidth="1"/>
    <col min="2" max="2" width="15.28125" style="58" customWidth="1"/>
    <col min="3" max="16384" width="11.421875" style="0" customWidth="1"/>
  </cols>
  <sheetData>
    <row r="1" spans="1:2" ht="20.25">
      <c r="A1" s="59"/>
      <c r="B1" s="59"/>
    </row>
    <row r="2" ht="14.25">
      <c r="A2" s="58" t="s">
        <v>329</v>
      </c>
    </row>
    <row r="3" ht="14.25">
      <c r="B3" s="63">
        <v>2016</v>
      </c>
    </row>
    <row r="4" spans="1:2" ht="14.25">
      <c r="A4" s="64"/>
      <c r="B4" s="64" t="s">
        <v>330</v>
      </c>
    </row>
    <row r="5" ht="16.5">
      <c r="A5" s="65" t="s">
        <v>144</v>
      </c>
    </row>
    <row r="6" spans="1:2" ht="14.25">
      <c r="A6" s="69" t="s">
        <v>145</v>
      </c>
      <c r="B6" s="121"/>
    </row>
    <row r="7" spans="1:2" ht="14.25">
      <c r="A7" s="69" t="s">
        <v>146</v>
      </c>
      <c r="B7" s="121"/>
    </row>
    <row r="8" spans="1:2" ht="14.25">
      <c r="A8" s="69" t="s">
        <v>147</v>
      </c>
      <c r="B8" s="121"/>
    </row>
    <row r="9" spans="1:2" ht="14.25">
      <c r="A9" s="69" t="s">
        <v>148</v>
      </c>
      <c r="B9" s="121"/>
    </row>
    <row r="10" spans="1:2" ht="14.25">
      <c r="A10" s="58" t="s">
        <v>42</v>
      </c>
      <c r="B10" s="122">
        <v>330000</v>
      </c>
    </row>
    <row r="11" spans="1:2" ht="14.25">
      <c r="A11" s="58" t="s">
        <v>149</v>
      </c>
      <c r="B11" s="122">
        <v>-20000</v>
      </c>
    </row>
    <row r="12" spans="1:2" ht="14.25">
      <c r="A12" s="58" t="s">
        <v>150</v>
      </c>
      <c r="B12" s="122"/>
    </row>
    <row r="13" spans="1:2" ht="14.25">
      <c r="A13" s="58" t="s">
        <v>151</v>
      </c>
      <c r="B13" s="123"/>
    </row>
    <row r="14" spans="1:2" ht="14.25">
      <c r="A14" t="s">
        <v>152</v>
      </c>
      <c r="B14" s="122"/>
    </row>
    <row r="15" spans="1:2" ht="14.25">
      <c r="A15" t="s">
        <v>331</v>
      </c>
      <c r="B15" s="122"/>
    </row>
    <row r="16" ht="14.25">
      <c r="B16" s="122"/>
    </row>
    <row r="17" spans="1:2" ht="14.25">
      <c r="A17" s="63" t="s">
        <v>154</v>
      </c>
      <c r="B17" s="124">
        <v>310000</v>
      </c>
    </row>
    <row r="18" ht="14.25">
      <c r="B18" s="122"/>
    </row>
    <row r="19" spans="1:2" ht="16.5">
      <c r="A19" s="65" t="s">
        <v>155</v>
      </c>
      <c r="B19" s="122"/>
    </row>
    <row r="20" spans="1:2" ht="14.25">
      <c r="A20" s="69" t="s">
        <v>157</v>
      </c>
      <c r="B20" s="121"/>
    </row>
    <row r="21" spans="1:2" ht="14.25">
      <c r="A21" s="69" t="s">
        <v>158</v>
      </c>
      <c r="B21" s="121"/>
    </row>
    <row r="22" spans="1:2" ht="14.25">
      <c r="A22" s="69" t="s">
        <v>159</v>
      </c>
      <c r="B22" s="121"/>
    </row>
    <row r="23" spans="1:2" ht="14.25">
      <c r="A23" s="69" t="s">
        <v>160</v>
      </c>
      <c r="B23" s="121"/>
    </row>
    <row r="24" spans="1:2" ht="14.25">
      <c r="A24" s="58" t="s">
        <v>305</v>
      </c>
      <c r="B24" s="122">
        <v>184000</v>
      </c>
    </row>
    <row r="25" spans="1:2" ht="14.25">
      <c r="A25" t="s">
        <v>63</v>
      </c>
      <c r="B25" s="122"/>
    </row>
    <row r="26" spans="1:2" ht="14.25">
      <c r="A26" t="s">
        <v>64</v>
      </c>
      <c r="B26" s="122"/>
    </row>
    <row r="27" spans="1:2" ht="14.25">
      <c r="A27" s="58" t="s">
        <v>74</v>
      </c>
      <c r="B27" s="122">
        <v>12000</v>
      </c>
    </row>
    <row r="28" spans="1:2" ht="14.25">
      <c r="A28" s="58" t="s">
        <v>162</v>
      </c>
      <c r="B28" s="122">
        <v>10000</v>
      </c>
    </row>
    <row r="29" spans="1:2" ht="14.25">
      <c r="A29" s="58" t="s">
        <v>68</v>
      </c>
      <c r="B29" s="122">
        <v>33000</v>
      </c>
    </row>
    <row r="30" spans="1:2" ht="14.25">
      <c r="A30" s="58" t="s">
        <v>163</v>
      </c>
      <c r="B30" s="122"/>
    </row>
    <row r="31" spans="1:2" ht="14.25">
      <c r="A31" s="58" t="s">
        <v>61</v>
      </c>
      <c r="B31" s="122">
        <v>50000</v>
      </c>
    </row>
    <row r="32" spans="1:2" ht="14.25">
      <c r="A32" s="58" t="s">
        <v>65</v>
      </c>
      <c r="B32" s="122">
        <v>3000</v>
      </c>
    </row>
    <row r="33" spans="1:2" ht="14.25">
      <c r="A33" t="s">
        <v>164</v>
      </c>
      <c r="B33" s="122"/>
    </row>
    <row r="34" spans="1:2" ht="14.25">
      <c r="A34" t="s">
        <v>165</v>
      </c>
      <c r="B34" s="122"/>
    </row>
    <row r="35" spans="1:2" ht="14.25">
      <c r="A35" s="58" t="s">
        <v>54</v>
      </c>
      <c r="B35" s="122">
        <v>10000</v>
      </c>
    </row>
    <row r="36" spans="1:2" ht="14.25">
      <c r="A36" s="58" t="s">
        <v>166</v>
      </c>
      <c r="B36" s="122">
        <v>62000</v>
      </c>
    </row>
    <row r="37" spans="1:2" ht="14.25">
      <c r="A37" t="s">
        <v>167</v>
      </c>
      <c r="B37" s="122">
        <v>18000</v>
      </c>
    </row>
    <row r="38" spans="1:2" ht="14.25">
      <c r="A38" t="s">
        <v>168</v>
      </c>
      <c r="B38" s="122"/>
    </row>
    <row r="39" spans="1:2" ht="14.25">
      <c r="A39" t="s">
        <v>169</v>
      </c>
      <c r="B39" s="122"/>
    </row>
    <row r="40" spans="1:2" ht="14.25">
      <c r="A40" t="s">
        <v>332</v>
      </c>
      <c r="B40" s="122"/>
    </row>
    <row r="41" spans="1:2" ht="14.25">
      <c r="A41" s="58" t="s">
        <v>171</v>
      </c>
      <c r="B41" s="122">
        <v>12000</v>
      </c>
    </row>
    <row r="42" spans="1:2" ht="14.25">
      <c r="A42" s="58" t="s">
        <v>172</v>
      </c>
      <c r="B42" s="122">
        <v>2000</v>
      </c>
    </row>
    <row r="43" spans="1:2" ht="14.25">
      <c r="A43" s="58" t="s">
        <v>173</v>
      </c>
      <c r="B43" s="122">
        <v>3000</v>
      </c>
    </row>
    <row r="44" spans="1:2" ht="14.25">
      <c r="A44" s="58" t="s">
        <v>70</v>
      </c>
      <c r="B44" s="122">
        <v>15000</v>
      </c>
    </row>
    <row r="45" spans="1:2" ht="14.25">
      <c r="A45" s="58" t="s">
        <v>174</v>
      </c>
      <c r="B45" s="122">
        <v>40000</v>
      </c>
    </row>
    <row r="46" spans="1:2" ht="14.25">
      <c r="A46" s="58" t="s">
        <v>76</v>
      </c>
      <c r="B46" s="118">
        <v>18750</v>
      </c>
    </row>
    <row r="47" spans="1:2" ht="14.25">
      <c r="A47" s="58" t="s">
        <v>72</v>
      </c>
      <c r="B47" s="122">
        <v>500</v>
      </c>
    </row>
    <row r="48" spans="1:2" ht="14.25">
      <c r="A48" s="58" t="s">
        <v>71</v>
      </c>
      <c r="B48" s="122">
        <v>10000</v>
      </c>
    </row>
    <row r="49" spans="1:2" ht="14.25">
      <c r="A49" s="58" t="s">
        <v>175</v>
      </c>
      <c r="B49" s="122">
        <v>10000</v>
      </c>
    </row>
    <row r="50" ht="14.25">
      <c r="B50" s="122"/>
    </row>
    <row r="51" spans="1:2" ht="14.25">
      <c r="A51" s="63" t="s">
        <v>176</v>
      </c>
      <c r="B51" s="124">
        <v>493250</v>
      </c>
    </row>
    <row r="52" ht="14.25">
      <c r="B52" s="122"/>
    </row>
    <row r="53" spans="1:2" ht="16.5">
      <c r="A53" s="65" t="s">
        <v>177</v>
      </c>
      <c r="B53" s="124">
        <v>-183250</v>
      </c>
    </row>
    <row r="54" ht="14.25">
      <c r="B54" s="122"/>
    </row>
    <row r="55" spans="1:2" ht="16.5">
      <c r="A55" s="65" t="s">
        <v>178</v>
      </c>
      <c r="B55" s="122"/>
    </row>
    <row r="56" spans="1:2" ht="14.25">
      <c r="A56" s="58" t="s">
        <v>179</v>
      </c>
      <c r="B56" s="122">
        <v>10000</v>
      </c>
    </row>
    <row r="57" spans="1:2" ht="14.25">
      <c r="A57" s="58" t="s">
        <v>82</v>
      </c>
      <c r="B57" s="122">
        <v>-4000</v>
      </c>
    </row>
    <row r="58" spans="1:2" ht="14.25">
      <c r="A58" s="58" t="s">
        <v>83</v>
      </c>
      <c r="B58" s="122"/>
    </row>
    <row r="59" spans="1:2" ht="14.25">
      <c r="A59" s="58" t="s">
        <v>84</v>
      </c>
      <c r="B59" s="122"/>
    </row>
    <row r="60" spans="1:2" ht="14.25">
      <c r="A60" s="58" t="s">
        <v>85</v>
      </c>
      <c r="B60" s="122"/>
    </row>
    <row r="61" ht="14.25">
      <c r="B61" s="122"/>
    </row>
    <row r="62" spans="1:2" ht="14.25">
      <c r="A62" s="63" t="s">
        <v>180</v>
      </c>
      <c r="B62" s="124">
        <v>6000</v>
      </c>
    </row>
    <row r="63" ht="14.25">
      <c r="B63" s="122"/>
    </row>
    <row r="64" spans="1:2" ht="16.5">
      <c r="A64" s="65" t="s">
        <v>181</v>
      </c>
      <c r="B64" s="124">
        <v>-177250</v>
      </c>
    </row>
    <row r="67" ht="16.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dimension ref="A3:I89"/>
  <sheetViews>
    <sheetView workbookViewId="0" topLeftCell="A1">
      <selection activeCell="E37" sqref="E37"/>
    </sheetView>
  </sheetViews>
  <sheetFormatPr defaultColWidth="9.140625" defaultRowHeight="12.75"/>
  <cols>
    <col min="1" max="1" width="15.57421875" style="0" customWidth="1"/>
    <col min="2" max="2" width="40.140625" style="0" customWidth="1"/>
    <col min="3" max="3" width="18.00390625" style="82" customWidth="1"/>
    <col min="4" max="4" width="13.7109375" style="82" customWidth="1"/>
    <col min="5" max="5" width="14.28125" style="82" customWidth="1"/>
    <col min="6" max="6" width="14.00390625" style="82" customWidth="1"/>
    <col min="7" max="7" width="15.140625" style="82" customWidth="1"/>
    <col min="8" max="8" width="13.57421875" style="82" customWidth="1"/>
    <col min="9" max="16384" width="11.421875" style="0" customWidth="1"/>
  </cols>
  <sheetData>
    <row r="3" ht="14.25">
      <c r="A3" t="s">
        <v>184</v>
      </c>
    </row>
    <row r="4" spans="2:3" ht="14.25">
      <c r="B4" t="s">
        <v>309</v>
      </c>
      <c r="C4" s="82" t="s">
        <v>333</v>
      </c>
    </row>
    <row r="5" spans="1:8" ht="14.25">
      <c r="A5" t="s">
        <v>187</v>
      </c>
      <c r="B5" t="s">
        <v>188</v>
      </c>
      <c r="C5" s="82" t="s">
        <v>189</v>
      </c>
      <c r="D5" s="82" t="s">
        <v>190</v>
      </c>
      <c r="E5" s="82" t="s">
        <v>191</v>
      </c>
      <c r="F5" s="82" t="s">
        <v>189</v>
      </c>
      <c r="G5" s="82" t="s">
        <v>190</v>
      </c>
      <c r="H5" s="82" t="s">
        <v>191</v>
      </c>
    </row>
    <row r="6" spans="1:9" ht="14.25">
      <c r="A6">
        <v>1031</v>
      </c>
      <c r="B6" t="s">
        <v>192</v>
      </c>
      <c r="C6" s="82">
        <v>0</v>
      </c>
      <c r="D6" s="82">
        <v>0</v>
      </c>
      <c r="E6" s="82">
        <v>0</v>
      </c>
      <c r="F6" s="82">
        <v>0</v>
      </c>
      <c r="G6" s="82">
        <v>0</v>
      </c>
      <c r="H6" s="82">
        <v>0</v>
      </c>
      <c r="I6" t="s">
        <v>193</v>
      </c>
    </row>
    <row r="7" spans="1:9" ht="14.25">
      <c r="A7">
        <v>1032</v>
      </c>
      <c r="B7" t="s">
        <v>194</v>
      </c>
      <c r="C7" s="82">
        <v>0</v>
      </c>
      <c r="D7" s="82">
        <v>0</v>
      </c>
      <c r="E7" s="82">
        <v>0</v>
      </c>
      <c r="F7" s="82">
        <v>0</v>
      </c>
      <c r="G7" s="82">
        <v>0</v>
      </c>
      <c r="H7" s="82">
        <v>0</v>
      </c>
      <c r="I7" t="s">
        <v>193</v>
      </c>
    </row>
    <row r="8" spans="1:9" ht="14.25">
      <c r="A8">
        <v>1033</v>
      </c>
      <c r="B8" t="s">
        <v>195</v>
      </c>
      <c r="C8" s="82">
        <v>0</v>
      </c>
      <c r="D8" s="82">
        <v>0</v>
      </c>
      <c r="E8" s="82">
        <v>0</v>
      </c>
      <c r="F8" s="82">
        <v>0</v>
      </c>
      <c r="G8" s="82">
        <v>0</v>
      </c>
      <c r="H8" s="82">
        <v>0</v>
      </c>
      <c r="I8" t="s">
        <v>193</v>
      </c>
    </row>
    <row r="9" spans="1:9" ht="14.25">
      <c r="A9">
        <v>1034</v>
      </c>
      <c r="B9" t="s">
        <v>196</v>
      </c>
      <c r="C9" s="82">
        <v>0</v>
      </c>
      <c r="D9" s="82">
        <v>0</v>
      </c>
      <c r="E9" s="82">
        <v>0</v>
      </c>
      <c r="F9" s="82">
        <v>0</v>
      </c>
      <c r="G9" s="82">
        <v>0</v>
      </c>
      <c r="H9" s="82">
        <v>0</v>
      </c>
      <c r="I9" t="s">
        <v>193</v>
      </c>
    </row>
    <row r="10" spans="1:9" ht="14.25">
      <c r="A10">
        <v>1035</v>
      </c>
      <c r="B10" t="s">
        <v>197</v>
      </c>
      <c r="C10" s="82">
        <v>0</v>
      </c>
      <c r="D10" s="82">
        <v>0</v>
      </c>
      <c r="E10" s="82">
        <v>0</v>
      </c>
      <c r="F10" s="82">
        <v>0</v>
      </c>
      <c r="G10" s="82">
        <v>0</v>
      </c>
      <c r="H10" s="82">
        <v>0</v>
      </c>
      <c r="I10" t="s">
        <v>193</v>
      </c>
    </row>
    <row r="11" spans="1:9" ht="14.25">
      <c r="A11">
        <v>1250</v>
      </c>
      <c r="B11" t="s">
        <v>198</v>
      </c>
      <c r="C11" s="82">
        <v>0</v>
      </c>
      <c r="D11" s="82">
        <v>0</v>
      </c>
      <c r="E11" s="82">
        <v>0</v>
      </c>
      <c r="F11" s="82">
        <v>0</v>
      </c>
      <c r="G11" s="82">
        <v>0</v>
      </c>
      <c r="H11" s="82">
        <v>0</v>
      </c>
      <c r="I11" t="s">
        <v>193</v>
      </c>
    </row>
    <row r="12" spans="1:9" ht="14.25">
      <c r="A12">
        <v>1500</v>
      </c>
      <c r="B12" t="s">
        <v>199</v>
      </c>
      <c r="C12" s="82">
        <v>96470</v>
      </c>
      <c r="D12" s="82">
        <v>-50465</v>
      </c>
      <c r="E12" s="82">
        <v>46005</v>
      </c>
      <c r="F12" s="82">
        <v>131850</v>
      </c>
      <c r="G12" s="82">
        <v>-35380</v>
      </c>
      <c r="H12" s="82">
        <v>96470</v>
      </c>
      <c r="I12" t="s">
        <v>193</v>
      </c>
    </row>
    <row r="13" spans="1:9" ht="14.25">
      <c r="A13">
        <v>1570</v>
      </c>
      <c r="B13" t="s">
        <v>200</v>
      </c>
      <c r="C13" s="82">
        <v>0</v>
      </c>
      <c r="D13" s="82">
        <v>0</v>
      </c>
      <c r="E13" s="82">
        <v>0</v>
      </c>
      <c r="F13" s="82">
        <v>0</v>
      </c>
      <c r="G13" s="82">
        <v>0</v>
      </c>
      <c r="H13" s="82">
        <v>0</v>
      </c>
      <c r="I13" t="s">
        <v>193</v>
      </c>
    </row>
    <row r="14" spans="1:9" ht="14.25">
      <c r="A14">
        <v>1900</v>
      </c>
      <c r="B14" t="s">
        <v>201</v>
      </c>
      <c r="C14" s="82">
        <v>0</v>
      </c>
      <c r="D14" s="82">
        <v>0</v>
      </c>
      <c r="E14" s="82">
        <v>0</v>
      </c>
      <c r="F14" s="82">
        <v>0</v>
      </c>
      <c r="G14" s="82">
        <v>0</v>
      </c>
      <c r="H14" s="82">
        <v>0</v>
      </c>
      <c r="I14" t="s">
        <v>193</v>
      </c>
    </row>
    <row r="15" spans="1:9" ht="14.25">
      <c r="A15">
        <v>1920</v>
      </c>
      <c r="B15" t="s">
        <v>202</v>
      </c>
      <c r="C15" s="82">
        <v>57909.25</v>
      </c>
      <c r="D15" s="82">
        <v>17679.06</v>
      </c>
      <c r="E15" s="82">
        <v>75588.31</v>
      </c>
      <c r="F15" s="82">
        <v>22609.95</v>
      </c>
      <c r="G15" s="82">
        <v>35299.3</v>
      </c>
      <c r="H15" s="82">
        <v>57909.25</v>
      </c>
      <c r="I15" t="s">
        <v>193</v>
      </c>
    </row>
    <row r="16" spans="1:9" ht="14.25">
      <c r="A16">
        <v>1921</v>
      </c>
      <c r="B16" t="s">
        <v>203</v>
      </c>
      <c r="C16" s="82">
        <v>338938.26</v>
      </c>
      <c r="D16" s="82">
        <v>-297594.81</v>
      </c>
      <c r="E16" s="82">
        <v>41343.45</v>
      </c>
      <c r="F16" s="82">
        <v>245437.04</v>
      </c>
      <c r="G16" s="82">
        <v>93501.22</v>
      </c>
      <c r="H16" s="82">
        <v>338938.26</v>
      </c>
      <c r="I16" t="s">
        <v>193</v>
      </c>
    </row>
    <row r="17" spans="1:9" ht="14.25">
      <c r="A17">
        <v>1940</v>
      </c>
      <c r="B17" t="s">
        <v>204</v>
      </c>
      <c r="C17" s="82">
        <v>892825.45</v>
      </c>
      <c r="D17" s="82">
        <v>145862.96</v>
      </c>
      <c r="E17" s="82">
        <v>1038688.41</v>
      </c>
      <c r="F17" s="82">
        <v>1087396.46</v>
      </c>
      <c r="G17" s="82">
        <v>-194571.01</v>
      </c>
      <c r="H17" s="82">
        <v>892825.45</v>
      </c>
      <c r="I17" t="s">
        <v>193</v>
      </c>
    </row>
    <row r="18" spans="1:9" ht="14.25">
      <c r="A18">
        <v>1941</v>
      </c>
      <c r="B18" t="s">
        <v>205</v>
      </c>
      <c r="C18" s="82">
        <v>26713.73</v>
      </c>
      <c r="D18" s="82">
        <v>997.5</v>
      </c>
      <c r="E18" s="82">
        <v>27711.23</v>
      </c>
      <c r="F18" s="82">
        <v>30009.98</v>
      </c>
      <c r="G18" s="82">
        <v>-3296.25</v>
      </c>
      <c r="H18" s="82">
        <v>26713.73</v>
      </c>
      <c r="I18" t="s">
        <v>193</v>
      </c>
    </row>
    <row r="19" spans="1:9" ht="14.25">
      <c r="A19">
        <v>1942</v>
      </c>
      <c r="B19" t="s">
        <v>206</v>
      </c>
      <c r="C19" s="82">
        <v>208607.52</v>
      </c>
      <c r="D19" s="82">
        <v>2552.05</v>
      </c>
      <c r="E19" s="82">
        <v>211159.57</v>
      </c>
      <c r="F19" s="82">
        <v>193060.2</v>
      </c>
      <c r="G19" s="82">
        <v>15547.32</v>
      </c>
      <c r="H19" s="82">
        <v>208607.52</v>
      </c>
      <c r="I19" t="s">
        <v>193</v>
      </c>
    </row>
    <row r="20" spans="1:9" ht="14.25">
      <c r="A20">
        <v>1950</v>
      </c>
      <c r="B20" t="s">
        <v>207</v>
      </c>
      <c r="C20" s="82">
        <v>166.25</v>
      </c>
      <c r="D20" s="82">
        <v>1053.93</v>
      </c>
      <c r="E20" s="82">
        <v>1220.18</v>
      </c>
      <c r="F20" s="82">
        <v>166.08</v>
      </c>
      <c r="G20" s="82">
        <v>0.17</v>
      </c>
      <c r="H20" s="82">
        <v>166.25</v>
      </c>
      <c r="I20" t="s">
        <v>193</v>
      </c>
    </row>
    <row r="21" spans="1:9" ht="14.25">
      <c r="A21">
        <v>2000</v>
      </c>
      <c r="B21" t="s">
        <v>208</v>
      </c>
      <c r="C21" s="82">
        <v>-1289738.96</v>
      </c>
      <c r="D21" s="82">
        <v>91602.25</v>
      </c>
      <c r="E21" s="82">
        <v>-1198136.71</v>
      </c>
      <c r="F21" s="82">
        <v>-1252613.67</v>
      </c>
      <c r="G21" s="82">
        <v>-37125.29</v>
      </c>
      <c r="H21" s="82">
        <v>-1289738.96</v>
      </c>
      <c r="I21" t="s">
        <v>193</v>
      </c>
    </row>
    <row r="22" spans="1:9" ht="14.25">
      <c r="A22">
        <v>2090</v>
      </c>
      <c r="B22" t="s">
        <v>209</v>
      </c>
      <c r="C22" s="82">
        <v>91602.25</v>
      </c>
      <c r="D22" s="82">
        <v>-4706.09</v>
      </c>
      <c r="E22" s="82">
        <v>86896.16</v>
      </c>
      <c r="F22" s="82">
        <v>-37125.29</v>
      </c>
      <c r="G22" s="82">
        <v>128727.54</v>
      </c>
      <c r="H22" s="82">
        <v>91602.25</v>
      </c>
      <c r="I22" t="s">
        <v>193</v>
      </c>
    </row>
    <row r="23" spans="1:9" ht="14.25">
      <c r="A23">
        <v>2400</v>
      </c>
      <c r="B23" t="s">
        <v>210</v>
      </c>
      <c r="C23" s="82">
        <v>-13311.25</v>
      </c>
      <c r="D23" s="82">
        <v>10466.25</v>
      </c>
      <c r="E23" s="82">
        <v>-2845</v>
      </c>
      <c r="F23" s="82">
        <v>-24560.75</v>
      </c>
      <c r="G23" s="82">
        <v>11249.5</v>
      </c>
      <c r="H23" s="82">
        <v>-13311.25</v>
      </c>
      <c r="I23" t="s">
        <v>193</v>
      </c>
    </row>
    <row r="24" spans="1:9" ht="14.25">
      <c r="A24">
        <v>2600</v>
      </c>
      <c r="B24" t="s">
        <v>211</v>
      </c>
      <c r="C24" s="82">
        <v>0</v>
      </c>
      <c r="D24" s="82">
        <v>0</v>
      </c>
      <c r="E24" s="82">
        <v>0</v>
      </c>
      <c r="F24" s="82">
        <v>0</v>
      </c>
      <c r="G24" s="82">
        <v>0</v>
      </c>
      <c r="H24" s="82">
        <v>0</v>
      </c>
      <c r="I24" t="s">
        <v>193</v>
      </c>
    </row>
    <row r="25" spans="1:9" ht="14.25">
      <c r="A25">
        <v>2601</v>
      </c>
      <c r="B25" t="s">
        <v>212</v>
      </c>
      <c r="C25" s="82">
        <v>0</v>
      </c>
      <c r="D25" s="82">
        <v>-1053</v>
      </c>
      <c r="E25" s="82">
        <v>-1053</v>
      </c>
      <c r="F25" s="82">
        <v>0</v>
      </c>
      <c r="G25" s="82">
        <v>0</v>
      </c>
      <c r="H25" s="82">
        <v>0</v>
      </c>
      <c r="I25" t="s">
        <v>193</v>
      </c>
    </row>
    <row r="26" spans="1:9" ht="14.25">
      <c r="A26">
        <v>2930</v>
      </c>
      <c r="B26" t="s">
        <v>213</v>
      </c>
      <c r="C26" s="82">
        <v>0</v>
      </c>
      <c r="D26" s="82">
        <v>0</v>
      </c>
      <c r="E26" s="82">
        <v>0</v>
      </c>
      <c r="F26" s="82">
        <v>0</v>
      </c>
      <c r="G26" s="82">
        <v>0</v>
      </c>
      <c r="H26" s="82">
        <v>0</v>
      </c>
      <c r="I26" t="s">
        <v>193</v>
      </c>
    </row>
    <row r="27" spans="1:9" ht="14.25">
      <c r="A27">
        <v>2970</v>
      </c>
      <c r="B27" t="s">
        <v>214</v>
      </c>
      <c r="C27" s="82">
        <v>-394745</v>
      </c>
      <c r="D27" s="82">
        <v>72656.25</v>
      </c>
      <c r="E27" s="82">
        <v>-322088.75</v>
      </c>
      <c r="F27" s="82">
        <v>-364980</v>
      </c>
      <c r="G27" s="82">
        <v>-29765</v>
      </c>
      <c r="H27" s="82">
        <v>-394745</v>
      </c>
      <c r="I27" t="s">
        <v>193</v>
      </c>
    </row>
    <row r="28" spans="1:9" ht="14.25">
      <c r="A28">
        <v>2990</v>
      </c>
      <c r="B28" t="s">
        <v>215</v>
      </c>
      <c r="C28" s="82">
        <v>-15437.5</v>
      </c>
      <c r="D28" s="82">
        <v>10948.65</v>
      </c>
      <c r="E28" s="82">
        <v>-4488.85</v>
      </c>
      <c r="F28" s="82">
        <v>-31250</v>
      </c>
      <c r="G28" s="82">
        <v>15812.5</v>
      </c>
      <c r="H28" s="82">
        <v>-15437.5</v>
      </c>
      <c r="I28" t="s">
        <v>193</v>
      </c>
    </row>
    <row r="29" spans="1:7" ht="14.25">
      <c r="A29" t="s">
        <v>334</v>
      </c>
      <c r="B29">
        <v>0</v>
      </c>
      <c r="C29" s="82">
        <v>0</v>
      </c>
      <c r="D29" s="82">
        <v>0</v>
      </c>
      <c r="E29" s="82">
        <v>0</v>
      </c>
      <c r="F29" s="82">
        <v>0</v>
      </c>
      <c r="G29" s="82">
        <v>0</v>
      </c>
    </row>
    <row r="30" ht="14.25">
      <c r="A30" t="s">
        <v>217</v>
      </c>
    </row>
    <row r="31" spans="2:3" ht="14.25">
      <c r="B31" t="s">
        <v>309</v>
      </c>
      <c r="C31" s="82" t="s">
        <v>333</v>
      </c>
    </row>
    <row r="32" spans="1:8" ht="14.25">
      <c r="A32" t="s">
        <v>187</v>
      </c>
      <c r="B32" t="s">
        <v>188</v>
      </c>
      <c r="C32" s="82" t="s">
        <v>189</v>
      </c>
      <c r="D32" s="82" t="s">
        <v>190</v>
      </c>
      <c r="E32" s="82" t="s">
        <v>191</v>
      </c>
      <c r="F32" s="82" t="s">
        <v>189</v>
      </c>
      <c r="G32" s="82" t="s">
        <v>190</v>
      </c>
      <c r="H32" s="82" t="s">
        <v>191</v>
      </c>
    </row>
    <row r="33" spans="1:9" ht="14.25">
      <c r="A33">
        <v>3011</v>
      </c>
      <c r="B33" t="s">
        <v>218</v>
      </c>
      <c r="C33" s="82">
        <v>0</v>
      </c>
      <c r="D33" s="82">
        <v>0</v>
      </c>
      <c r="E33" s="82">
        <v>0</v>
      </c>
      <c r="F33" s="82">
        <v>0</v>
      </c>
      <c r="G33" s="82">
        <v>0</v>
      </c>
      <c r="H33" s="82">
        <v>0</v>
      </c>
      <c r="I33" t="s">
        <v>193</v>
      </c>
    </row>
    <row r="34" spans="1:9" ht="14.25">
      <c r="A34">
        <v>3100</v>
      </c>
      <c r="B34" t="s">
        <v>145</v>
      </c>
      <c r="C34" s="82">
        <v>0</v>
      </c>
      <c r="D34" s="82">
        <v>-81857.5</v>
      </c>
      <c r="E34" s="82">
        <v>-81857.5</v>
      </c>
      <c r="F34" s="82">
        <v>0</v>
      </c>
      <c r="G34" s="82">
        <v>-75805</v>
      </c>
      <c r="H34" s="82">
        <v>-75805</v>
      </c>
      <c r="I34" t="s">
        <v>193</v>
      </c>
    </row>
    <row r="35" spans="1:9" ht="14.25">
      <c r="A35">
        <v>3101</v>
      </c>
      <c r="B35" t="s">
        <v>146</v>
      </c>
      <c r="C35" s="82">
        <v>0</v>
      </c>
      <c r="D35" s="82">
        <v>-207500</v>
      </c>
      <c r="E35" s="82">
        <v>-207500</v>
      </c>
      <c r="F35" s="82">
        <v>0</v>
      </c>
      <c r="G35" s="82">
        <v>-177000</v>
      </c>
      <c r="H35" s="82">
        <v>-177000</v>
      </c>
      <c r="I35" t="s">
        <v>193</v>
      </c>
    </row>
    <row r="36" spans="1:9" ht="14.25">
      <c r="A36">
        <v>3102</v>
      </c>
      <c r="B36" t="s">
        <v>147</v>
      </c>
      <c r="C36" s="82">
        <v>0</v>
      </c>
      <c r="D36" s="82">
        <v>-89700</v>
      </c>
      <c r="E36" s="82">
        <v>-89700</v>
      </c>
      <c r="F36" s="82">
        <v>0</v>
      </c>
      <c r="G36" s="82">
        <v>-78440</v>
      </c>
      <c r="H36" s="82">
        <v>-78440</v>
      </c>
      <c r="I36" t="s">
        <v>193</v>
      </c>
    </row>
    <row r="37" spans="1:9" ht="14.25">
      <c r="A37">
        <v>3110</v>
      </c>
      <c r="B37" t="s">
        <v>148</v>
      </c>
      <c r="C37" s="82">
        <v>0</v>
      </c>
      <c r="D37" s="82">
        <v>-21650</v>
      </c>
      <c r="E37" s="82">
        <v>-21650</v>
      </c>
      <c r="F37" s="82">
        <v>0</v>
      </c>
      <c r="G37" s="82">
        <v>-23730</v>
      </c>
      <c r="H37" s="82">
        <v>-23730</v>
      </c>
      <c r="I37" t="s">
        <v>193</v>
      </c>
    </row>
    <row r="38" spans="1:9" ht="14.25">
      <c r="A38">
        <v>3185</v>
      </c>
      <c r="B38" t="s">
        <v>219</v>
      </c>
      <c r="C38" s="82">
        <v>0</v>
      </c>
      <c r="D38" s="82">
        <v>0</v>
      </c>
      <c r="E38" s="82">
        <v>0</v>
      </c>
      <c r="F38" s="82">
        <v>0</v>
      </c>
      <c r="G38" s="82">
        <v>0</v>
      </c>
      <c r="H38" s="82">
        <v>0</v>
      </c>
      <c r="I38" t="s">
        <v>193</v>
      </c>
    </row>
    <row r="39" spans="1:9" ht="14.25">
      <c r="A39">
        <v>3280</v>
      </c>
      <c r="B39" t="s">
        <v>220</v>
      </c>
      <c r="C39" s="82">
        <v>0</v>
      </c>
      <c r="D39" s="82">
        <v>11207.5</v>
      </c>
      <c r="E39" s="82">
        <v>11207.5</v>
      </c>
      <c r="F39" s="82">
        <v>0</v>
      </c>
      <c r="G39" s="82">
        <v>35687.5</v>
      </c>
      <c r="H39" s="82">
        <v>35687.5</v>
      </c>
      <c r="I39" t="s">
        <v>193</v>
      </c>
    </row>
    <row r="40" spans="1:9" ht="14.25">
      <c r="A40">
        <v>3900</v>
      </c>
      <c r="B40" t="s">
        <v>221</v>
      </c>
      <c r="C40" s="82">
        <v>0</v>
      </c>
      <c r="D40" s="82">
        <v>0</v>
      </c>
      <c r="E40" s="82">
        <v>0</v>
      </c>
      <c r="F40" s="82">
        <v>0</v>
      </c>
      <c r="G40" s="82">
        <v>0</v>
      </c>
      <c r="H40" s="82">
        <v>0</v>
      </c>
      <c r="I40" t="s">
        <v>193</v>
      </c>
    </row>
    <row r="41" spans="1:9" ht="14.25">
      <c r="A41">
        <v>3910</v>
      </c>
      <c r="B41" t="s">
        <v>222</v>
      </c>
      <c r="C41" s="82">
        <v>0</v>
      </c>
      <c r="D41" s="82">
        <v>0</v>
      </c>
      <c r="E41" s="82">
        <v>0</v>
      </c>
      <c r="F41" s="82">
        <v>0</v>
      </c>
      <c r="G41" s="82">
        <v>0</v>
      </c>
      <c r="H41" s="82">
        <v>0</v>
      </c>
      <c r="I41" t="s">
        <v>193</v>
      </c>
    </row>
    <row r="42" spans="1:9" ht="14.25">
      <c r="A42">
        <v>3911</v>
      </c>
      <c r="B42" t="s">
        <v>223</v>
      </c>
      <c r="C42" s="82">
        <v>0</v>
      </c>
      <c r="D42" s="82">
        <v>0</v>
      </c>
      <c r="E42" s="82">
        <v>0</v>
      </c>
      <c r="F42" s="82">
        <v>0</v>
      </c>
      <c r="G42" s="82">
        <v>0</v>
      </c>
      <c r="H42" s="82">
        <v>0</v>
      </c>
      <c r="I42" t="s">
        <v>193</v>
      </c>
    </row>
    <row r="43" spans="1:9" ht="14.25">
      <c r="A43">
        <v>3912</v>
      </c>
      <c r="B43" t="s">
        <v>152</v>
      </c>
      <c r="C43" s="82">
        <v>0</v>
      </c>
      <c r="D43" s="82">
        <v>-10000</v>
      </c>
      <c r="E43" s="82">
        <v>-10000</v>
      </c>
      <c r="F43" s="82">
        <v>0</v>
      </c>
      <c r="G43" s="82">
        <v>0</v>
      </c>
      <c r="H43" s="82">
        <v>0</v>
      </c>
      <c r="I43" t="s">
        <v>193</v>
      </c>
    </row>
    <row r="44" spans="1:9" ht="14.25">
      <c r="A44">
        <v>3913</v>
      </c>
      <c r="B44" t="s">
        <v>153</v>
      </c>
      <c r="C44" s="82">
        <v>0</v>
      </c>
      <c r="D44" s="82">
        <v>-18326.19</v>
      </c>
      <c r="E44" s="82">
        <v>-18326.19</v>
      </c>
      <c r="F44" s="82">
        <v>0</v>
      </c>
      <c r="G44" s="82">
        <v>0</v>
      </c>
      <c r="H44" s="82">
        <v>0</v>
      </c>
      <c r="I44" t="s">
        <v>193</v>
      </c>
    </row>
    <row r="45" spans="1:9" ht="14.25">
      <c r="A45">
        <v>3915</v>
      </c>
      <c r="B45" t="s">
        <v>224</v>
      </c>
      <c r="C45" s="82">
        <v>0</v>
      </c>
      <c r="D45" s="82">
        <v>0</v>
      </c>
      <c r="E45" s="82">
        <v>0</v>
      </c>
      <c r="F45" s="82">
        <v>0</v>
      </c>
      <c r="G45" s="82">
        <v>0</v>
      </c>
      <c r="H45" s="82">
        <v>0</v>
      </c>
      <c r="I45" t="s">
        <v>193</v>
      </c>
    </row>
    <row r="46" spans="1:9" ht="14.25">
      <c r="A46">
        <v>4100</v>
      </c>
      <c r="B46" t="s">
        <v>157</v>
      </c>
      <c r="C46" s="82">
        <v>0</v>
      </c>
      <c r="D46" s="82">
        <v>208683.9</v>
      </c>
      <c r="E46" s="82">
        <v>208683.9</v>
      </c>
      <c r="F46" s="82">
        <v>0</v>
      </c>
      <c r="G46" s="82">
        <v>165584.62</v>
      </c>
      <c r="H46" s="82">
        <v>165584.62</v>
      </c>
      <c r="I46" t="s">
        <v>193</v>
      </c>
    </row>
    <row r="47" spans="1:9" ht="14.25">
      <c r="A47">
        <v>4101</v>
      </c>
      <c r="B47" t="s">
        <v>158</v>
      </c>
      <c r="C47" s="82">
        <v>0</v>
      </c>
      <c r="D47" s="82">
        <v>3369.68</v>
      </c>
      <c r="E47" s="82">
        <v>3369.68</v>
      </c>
      <c r="F47" s="82">
        <v>0</v>
      </c>
      <c r="G47" s="82">
        <v>2376.53</v>
      </c>
      <c r="H47" s="82">
        <v>2376.53</v>
      </c>
      <c r="I47" t="s">
        <v>193</v>
      </c>
    </row>
    <row r="48" spans="1:9" ht="14.25">
      <c r="A48">
        <v>4102</v>
      </c>
      <c r="B48" t="s">
        <v>159</v>
      </c>
      <c r="C48" s="82">
        <v>0</v>
      </c>
      <c r="D48" s="82">
        <v>16552.83</v>
      </c>
      <c r="E48" s="82">
        <v>16552.83</v>
      </c>
      <c r="F48" s="82">
        <v>0</v>
      </c>
      <c r="G48" s="82">
        <v>18189.97</v>
      </c>
      <c r="H48" s="82">
        <v>18189.97</v>
      </c>
      <c r="I48" t="s">
        <v>193</v>
      </c>
    </row>
    <row r="49" spans="1:9" ht="14.25">
      <c r="A49">
        <v>4103</v>
      </c>
      <c r="B49" t="s">
        <v>160</v>
      </c>
      <c r="C49" s="82">
        <v>0</v>
      </c>
      <c r="D49" s="82">
        <v>0</v>
      </c>
      <c r="E49" s="82">
        <v>0</v>
      </c>
      <c r="F49" s="82">
        <v>0</v>
      </c>
      <c r="G49" s="82">
        <v>0</v>
      </c>
      <c r="H49" s="82">
        <v>0</v>
      </c>
      <c r="I49" t="s">
        <v>193</v>
      </c>
    </row>
    <row r="50" spans="1:9" ht="14.25">
      <c r="A50">
        <v>4190</v>
      </c>
      <c r="B50" t="s">
        <v>225</v>
      </c>
      <c r="C50" s="82">
        <v>0</v>
      </c>
      <c r="D50" s="82">
        <v>0</v>
      </c>
      <c r="E50" s="82">
        <v>0</v>
      </c>
      <c r="F50" s="82">
        <v>0</v>
      </c>
      <c r="G50" s="82">
        <v>0</v>
      </c>
      <c r="H50" s="82">
        <v>0</v>
      </c>
      <c r="I50" t="s">
        <v>193</v>
      </c>
    </row>
    <row r="51" spans="1:9" ht="14.25">
      <c r="A51">
        <v>5000</v>
      </c>
      <c r="B51" t="s">
        <v>63</v>
      </c>
      <c r="C51" s="82">
        <v>0</v>
      </c>
      <c r="D51" s="82">
        <v>33600</v>
      </c>
      <c r="E51" s="82">
        <v>33600</v>
      </c>
      <c r="F51" s="82">
        <v>0</v>
      </c>
      <c r="G51" s="82">
        <v>0</v>
      </c>
      <c r="H51" s="82">
        <v>0</v>
      </c>
      <c r="I51" t="s">
        <v>193</v>
      </c>
    </row>
    <row r="52" spans="1:9" ht="14.25">
      <c r="A52">
        <v>5400</v>
      </c>
      <c r="B52" t="s">
        <v>64</v>
      </c>
      <c r="C52" s="82">
        <v>0</v>
      </c>
      <c r="D52" s="82">
        <v>4184</v>
      </c>
      <c r="E52" s="82">
        <v>4184</v>
      </c>
      <c r="F52" s="82">
        <v>0</v>
      </c>
      <c r="G52" s="82">
        <v>0</v>
      </c>
      <c r="H52" s="82">
        <v>0</v>
      </c>
      <c r="I52" t="s">
        <v>193</v>
      </c>
    </row>
    <row r="53" spans="1:9" ht="14.25">
      <c r="A53">
        <v>6300</v>
      </c>
      <c r="B53" t="s">
        <v>226</v>
      </c>
      <c r="C53" s="82">
        <v>0</v>
      </c>
      <c r="D53" s="82">
        <v>11348</v>
      </c>
      <c r="E53" s="82">
        <v>11348</v>
      </c>
      <c r="F53" s="82">
        <v>0</v>
      </c>
      <c r="G53" s="82">
        <v>11288</v>
      </c>
      <c r="H53" s="82">
        <v>11288</v>
      </c>
      <c r="I53" t="s">
        <v>193</v>
      </c>
    </row>
    <row r="54" spans="1:9" ht="14.25">
      <c r="A54">
        <v>6560</v>
      </c>
      <c r="B54" t="s">
        <v>227</v>
      </c>
      <c r="C54" s="82">
        <v>0</v>
      </c>
      <c r="D54" s="82">
        <v>0</v>
      </c>
      <c r="E54" s="82">
        <v>0</v>
      </c>
      <c r="F54" s="82">
        <v>0</v>
      </c>
      <c r="G54" s="82">
        <v>0</v>
      </c>
      <c r="H54" s="82">
        <v>0</v>
      </c>
      <c r="I54" t="s">
        <v>193</v>
      </c>
    </row>
    <row r="55" spans="1:9" ht="14.25">
      <c r="A55">
        <v>6590</v>
      </c>
      <c r="B55" t="s">
        <v>228</v>
      </c>
      <c r="C55" s="82">
        <v>0</v>
      </c>
      <c r="D55" s="82">
        <v>0</v>
      </c>
      <c r="E55" s="82">
        <v>0</v>
      </c>
      <c r="F55" s="82">
        <v>0</v>
      </c>
      <c r="G55" s="82">
        <v>0</v>
      </c>
      <c r="H55" s="82">
        <v>0</v>
      </c>
      <c r="I55" t="s">
        <v>193</v>
      </c>
    </row>
    <row r="56" spans="1:9" ht="14.25">
      <c r="A56">
        <v>6700</v>
      </c>
      <c r="B56" t="s">
        <v>229</v>
      </c>
      <c r="C56" s="82">
        <v>0</v>
      </c>
      <c r="D56" s="82">
        <v>0</v>
      </c>
      <c r="E56" s="82">
        <v>0</v>
      </c>
      <c r="F56" s="82">
        <v>0</v>
      </c>
      <c r="G56" s="82">
        <v>0</v>
      </c>
      <c r="H56" s="82">
        <v>0</v>
      </c>
      <c r="I56" t="s">
        <v>193</v>
      </c>
    </row>
    <row r="57" spans="1:9" ht="14.25">
      <c r="A57">
        <v>6701</v>
      </c>
      <c r="B57" t="s">
        <v>230</v>
      </c>
      <c r="C57" s="82">
        <v>0</v>
      </c>
      <c r="D57" s="82">
        <v>0</v>
      </c>
      <c r="E57" s="82">
        <v>0</v>
      </c>
      <c r="F57" s="82">
        <v>0</v>
      </c>
      <c r="G57" s="82">
        <v>0</v>
      </c>
      <c r="H57" s="82">
        <v>0</v>
      </c>
      <c r="I57" t="s">
        <v>193</v>
      </c>
    </row>
    <row r="58" spans="1:9" ht="14.25">
      <c r="A58">
        <v>6703</v>
      </c>
      <c r="B58" t="s">
        <v>231</v>
      </c>
      <c r="C58" s="82">
        <v>0</v>
      </c>
      <c r="D58" s="82">
        <v>27797</v>
      </c>
      <c r="E58" s="82">
        <v>27797</v>
      </c>
      <c r="F58" s="82">
        <v>0</v>
      </c>
      <c r="G58" s="82">
        <v>41937.5</v>
      </c>
      <c r="H58" s="82">
        <v>41937.5</v>
      </c>
      <c r="I58" t="s">
        <v>193</v>
      </c>
    </row>
    <row r="59" spans="1:9" ht="14.25">
      <c r="A59">
        <v>6704</v>
      </c>
      <c r="B59" t="s">
        <v>232</v>
      </c>
      <c r="C59" s="82">
        <v>0</v>
      </c>
      <c r="D59" s="82">
        <v>1641</v>
      </c>
      <c r="E59" s="82">
        <v>1641</v>
      </c>
      <c r="F59" s="82">
        <v>0</v>
      </c>
      <c r="G59" s="82">
        <v>0</v>
      </c>
      <c r="H59" s="82">
        <v>0</v>
      </c>
      <c r="I59" t="s">
        <v>193</v>
      </c>
    </row>
    <row r="60" spans="1:9" ht="14.25">
      <c r="A60">
        <v>6707</v>
      </c>
      <c r="B60" t="s">
        <v>233</v>
      </c>
      <c r="C60" s="82">
        <v>0</v>
      </c>
      <c r="D60" s="82">
        <v>0</v>
      </c>
      <c r="E60" s="82">
        <v>0</v>
      </c>
      <c r="F60" s="82">
        <v>0</v>
      </c>
      <c r="G60" s="82">
        <v>0</v>
      </c>
      <c r="H60" s="82">
        <v>0</v>
      </c>
      <c r="I60" t="s">
        <v>193</v>
      </c>
    </row>
    <row r="61" spans="1:9" ht="14.25">
      <c r="A61">
        <v>6708</v>
      </c>
      <c r="B61" t="s">
        <v>234</v>
      </c>
      <c r="C61" s="82">
        <v>0</v>
      </c>
      <c r="D61" s="82">
        <v>31396.25</v>
      </c>
      <c r="E61" s="82">
        <v>31396.25</v>
      </c>
      <c r="F61" s="82">
        <v>0</v>
      </c>
      <c r="G61" s="82">
        <v>70376.25</v>
      </c>
      <c r="H61" s="82">
        <v>70376.25</v>
      </c>
      <c r="I61" t="s">
        <v>193</v>
      </c>
    </row>
    <row r="62" spans="1:9" ht="14.25">
      <c r="A62">
        <v>6800</v>
      </c>
      <c r="B62" t="s">
        <v>164</v>
      </c>
      <c r="C62" s="82">
        <v>0</v>
      </c>
      <c r="D62" s="82">
        <v>0</v>
      </c>
      <c r="E62" s="82">
        <v>0</v>
      </c>
      <c r="F62" s="82">
        <v>0</v>
      </c>
      <c r="G62" s="82">
        <v>0</v>
      </c>
      <c r="H62" s="82">
        <v>0</v>
      </c>
      <c r="I62" t="s">
        <v>193</v>
      </c>
    </row>
    <row r="63" spans="1:9" ht="14.25">
      <c r="A63">
        <v>6801</v>
      </c>
      <c r="B63" t="s">
        <v>165</v>
      </c>
      <c r="C63" s="82">
        <v>0</v>
      </c>
      <c r="D63" s="82">
        <v>0</v>
      </c>
      <c r="E63" s="82">
        <v>0</v>
      </c>
      <c r="F63" s="82">
        <v>0</v>
      </c>
      <c r="G63" s="82">
        <v>2100</v>
      </c>
      <c r="H63" s="82">
        <v>2100</v>
      </c>
      <c r="I63" t="s">
        <v>193</v>
      </c>
    </row>
    <row r="64" spans="1:9" ht="14.25">
      <c r="A64">
        <v>6860</v>
      </c>
      <c r="B64" t="s">
        <v>235</v>
      </c>
      <c r="C64" s="82">
        <v>0</v>
      </c>
      <c r="D64" s="82">
        <v>20178.89</v>
      </c>
      <c r="E64" s="82">
        <v>20178.89</v>
      </c>
      <c r="F64" s="82">
        <v>0</v>
      </c>
      <c r="G64" s="82">
        <v>5100.24</v>
      </c>
      <c r="H64" s="82">
        <v>5100.24</v>
      </c>
      <c r="I64" t="s">
        <v>193</v>
      </c>
    </row>
    <row r="65" spans="1:9" ht="14.25">
      <c r="A65">
        <v>6861</v>
      </c>
      <c r="B65" t="s">
        <v>236</v>
      </c>
      <c r="C65" s="82">
        <v>0</v>
      </c>
      <c r="D65" s="82">
        <v>67978</v>
      </c>
      <c r="E65" s="82">
        <v>67978</v>
      </c>
      <c r="F65" s="82">
        <v>0</v>
      </c>
      <c r="G65" s="82">
        <v>4192.17</v>
      </c>
      <c r="H65" s="82">
        <v>4192.17</v>
      </c>
      <c r="I65" t="s">
        <v>193</v>
      </c>
    </row>
    <row r="66" spans="1:9" ht="14.25">
      <c r="A66">
        <v>6865</v>
      </c>
      <c r="B66" t="s">
        <v>167</v>
      </c>
      <c r="C66" s="82">
        <v>0</v>
      </c>
      <c r="D66" s="82">
        <v>0</v>
      </c>
      <c r="E66" s="82">
        <v>0</v>
      </c>
      <c r="F66" s="82">
        <v>0</v>
      </c>
      <c r="G66" s="82">
        <v>0</v>
      </c>
      <c r="H66" s="82">
        <v>0</v>
      </c>
      <c r="I66" t="s">
        <v>193</v>
      </c>
    </row>
    <row r="67" spans="1:9" ht="14.25">
      <c r="A67">
        <v>6866</v>
      </c>
      <c r="B67" t="s">
        <v>168</v>
      </c>
      <c r="C67" s="82">
        <v>0</v>
      </c>
      <c r="D67" s="82">
        <v>0</v>
      </c>
      <c r="E67" s="82">
        <v>0</v>
      </c>
      <c r="F67" s="82">
        <v>0</v>
      </c>
      <c r="G67" s="82">
        <v>2100</v>
      </c>
      <c r="H67" s="82">
        <v>2100</v>
      </c>
      <c r="I67" t="s">
        <v>193</v>
      </c>
    </row>
    <row r="68" spans="1:9" ht="14.25">
      <c r="A68">
        <v>6867</v>
      </c>
      <c r="B68" t="s">
        <v>237</v>
      </c>
      <c r="C68" s="82">
        <v>0</v>
      </c>
      <c r="D68" s="82">
        <v>6900</v>
      </c>
      <c r="E68" s="82">
        <v>6900</v>
      </c>
      <c r="F68" s="82">
        <v>0</v>
      </c>
      <c r="G68" s="82">
        <v>0</v>
      </c>
      <c r="H68" s="82">
        <v>0</v>
      </c>
      <c r="I68" t="s">
        <v>193</v>
      </c>
    </row>
    <row r="69" spans="1:9" ht="14.25">
      <c r="A69">
        <v>6868</v>
      </c>
      <c r="B69" t="s">
        <v>170</v>
      </c>
      <c r="C69" s="82">
        <v>0</v>
      </c>
      <c r="D69" s="82">
        <v>19137.5</v>
      </c>
      <c r="E69" s="82">
        <v>19137.5</v>
      </c>
      <c r="F69" s="82">
        <v>0</v>
      </c>
      <c r="G69" s="82">
        <v>0</v>
      </c>
      <c r="H69" s="82">
        <v>0</v>
      </c>
      <c r="I69" t="s">
        <v>193</v>
      </c>
    </row>
    <row r="70" spans="1:9" ht="14.25">
      <c r="A70">
        <v>6870</v>
      </c>
      <c r="B70" t="s">
        <v>238</v>
      </c>
      <c r="C70" s="82">
        <v>0</v>
      </c>
      <c r="D70" s="82">
        <v>0</v>
      </c>
      <c r="E70" s="82">
        <v>0</v>
      </c>
      <c r="F70" s="82">
        <v>0</v>
      </c>
      <c r="G70" s="82">
        <v>5050</v>
      </c>
      <c r="H70" s="82">
        <v>5050</v>
      </c>
      <c r="I70" t="s">
        <v>193</v>
      </c>
    </row>
    <row r="71" spans="1:9" ht="14.25">
      <c r="A71">
        <v>6940</v>
      </c>
      <c r="B71" t="s">
        <v>239</v>
      </c>
      <c r="C71" s="82">
        <v>0</v>
      </c>
      <c r="D71" s="82">
        <v>0</v>
      </c>
      <c r="E71" s="82">
        <v>0</v>
      </c>
      <c r="F71" s="82">
        <v>0</v>
      </c>
      <c r="G71" s="82">
        <v>0</v>
      </c>
      <c r="H71" s="82">
        <v>0</v>
      </c>
      <c r="I71" t="s">
        <v>193</v>
      </c>
    </row>
    <row r="72" spans="1:9" ht="14.25">
      <c r="A72">
        <v>7140</v>
      </c>
      <c r="B72" t="s">
        <v>240</v>
      </c>
      <c r="C72" s="82">
        <v>0</v>
      </c>
      <c r="D72" s="82">
        <v>0</v>
      </c>
      <c r="E72" s="82">
        <v>0</v>
      </c>
      <c r="F72" s="82">
        <v>0</v>
      </c>
      <c r="G72" s="82">
        <v>0</v>
      </c>
      <c r="H72" s="82">
        <v>0</v>
      </c>
      <c r="I72" t="s">
        <v>193</v>
      </c>
    </row>
    <row r="73" spans="1:9" ht="14.25">
      <c r="A73">
        <v>7300</v>
      </c>
      <c r="B73" t="s">
        <v>241</v>
      </c>
      <c r="C73" s="82">
        <v>0</v>
      </c>
      <c r="D73" s="82">
        <v>0</v>
      </c>
      <c r="E73" s="82">
        <v>0</v>
      </c>
      <c r="F73" s="82">
        <v>0</v>
      </c>
      <c r="G73" s="82">
        <v>0</v>
      </c>
      <c r="H73" s="82">
        <v>0</v>
      </c>
      <c r="I73" t="s">
        <v>193</v>
      </c>
    </row>
    <row r="74" spans="1:9" ht="14.25">
      <c r="A74">
        <v>7312</v>
      </c>
      <c r="B74" t="s">
        <v>242</v>
      </c>
      <c r="C74" s="82">
        <v>0</v>
      </c>
      <c r="D74" s="82">
        <v>3138</v>
      </c>
      <c r="E74" s="82">
        <v>3138</v>
      </c>
      <c r="F74" s="82">
        <v>0</v>
      </c>
      <c r="G74" s="82">
        <v>6612.14</v>
      </c>
      <c r="H74" s="82">
        <v>6612.14</v>
      </c>
      <c r="I74" t="s">
        <v>193</v>
      </c>
    </row>
    <row r="75" spans="1:9" ht="14.25">
      <c r="A75">
        <v>7320</v>
      </c>
      <c r="B75" t="s">
        <v>243</v>
      </c>
      <c r="C75" s="82">
        <v>0</v>
      </c>
      <c r="D75" s="82">
        <v>0</v>
      </c>
      <c r="E75" s="82">
        <v>0</v>
      </c>
      <c r="F75" s="82">
        <v>0</v>
      </c>
      <c r="G75" s="82">
        <v>1525</v>
      </c>
      <c r="H75" s="82">
        <v>1525</v>
      </c>
      <c r="I75" t="s">
        <v>193</v>
      </c>
    </row>
    <row r="76" spans="1:9" ht="14.25">
      <c r="A76">
        <v>7381</v>
      </c>
      <c r="B76" t="s">
        <v>244</v>
      </c>
      <c r="C76" s="82">
        <v>0</v>
      </c>
      <c r="D76" s="82">
        <v>0</v>
      </c>
      <c r="E76" s="82">
        <v>0</v>
      </c>
      <c r="F76" s="82">
        <v>0</v>
      </c>
      <c r="G76" s="82">
        <v>0</v>
      </c>
      <c r="H76" s="82">
        <v>0</v>
      </c>
      <c r="I76" t="s">
        <v>193</v>
      </c>
    </row>
    <row r="77" spans="1:9" ht="14.25">
      <c r="A77">
        <v>7382</v>
      </c>
      <c r="B77" t="s">
        <v>245</v>
      </c>
      <c r="C77" s="82">
        <v>0</v>
      </c>
      <c r="D77" s="82">
        <v>1894</v>
      </c>
      <c r="E77" s="82">
        <v>1894</v>
      </c>
      <c r="F77" s="82">
        <v>0</v>
      </c>
      <c r="G77" s="82">
        <v>63286.16</v>
      </c>
      <c r="H77" s="82">
        <v>63286.16</v>
      </c>
      <c r="I77" t="s">
        <v>193</v>
      </c>
    </row>
    <row r="78" spans="1:9" ht="14.25">
      <c r="A78">
        <v>7383</v>
      </c>
      <c r="B78" t="s">
        <v>246</v>
      </c>
      <c r="C78" s="82">
        <v>0</v>
      </c>
      <c r="D78" s="82">
        <v>18750</v>
      </c>
      <c r="E78" s="82">
        <v>18750</v>
      </c>
      <c r="F78" s="82">
        <v>0</v>
      </c>
      <c r="G78" s="82">
        <v>18750</v>
      </c>
      <c r="H78" s="82">
        <v>18750</v>
      </c>
      <c r="I78" t="s">
        <v>193</v>
      </c>
    </row>
    <row r="79" spans="1:9" ht="14.25">
      <c r="A79">
        <v>7420</v>
      </c>
      <c r="B79" t="s">
        <v>247</v>
      </c>
      <c r="C79" s="82">
        <v>0</v>
      </c>
      <c r="D79" s="82">
        <v>0</v>
      </c>
      <c r="E79" s="82">
        <v>0</v>
      </c>
      <c r="F79" s="82">
        <v>0</v>
      </c>
      <c r="G79" s="82">
        <v>0</v>
      </c>
      <c r="H79" s="82">
        <v>0</v>
      </c>
      <c r="I79" t="s">
        <v>193</v>
      </c>
    </row>
    <row r="80" spans="1:9" ht="14.25">
      <c r="A80">
        <v>7430</v>
      </c>
      <c r="B80" t="s">
        <v>248</v>
      </c>
      <c r="C80" s="82">
        <v>0</v>
      </c>
      <c r="D80" s="82">
        <v>0</v>
      </c>
      <c r="E80" s="82">
        <v>0</v>
      </c>
      <c r="F80" s="82">
        <v>0</v>
      </c>
      <c r="G80" s="82">
        <v>0</v>
      </c>
      <c r="H80" s="82">
        <v>0</v>
      </c>
      <c r="I80" t="s">
        <v>193</v>
      </c>
    </row>
    <row r="81" spans="1:9" ht="14.25">
      <c r="A81">
        <v>7710</v>
      </c>
      <c r="B81" t="s">
        <v>250</v>
      </c>
      <c r="C81" s="82">
        <v>0</v>
      </c>
      <c r="D81" s="82">
        <v>0</v>
      </c>
      <c r="E81" s="82">
        <v>0</v>
      </c>
      <c r="F81" s="82">
        <v>0</v>
      </c>
      <c r="G81" s="82">
        <v>0</v>
      </c>
      <c r="H81" s="82">
        <v>0</v>
      </c>
      <c r="I81" t="s">
        <v>193</v>
      </c>
    </row>
    <row r="82" spans="1:9" ht="14.25">
      <c r="A82">
        <v>7720</v>
      </c>
      <c r="B82" t="s">
        <v>251</v>
      </c>
      <c r="C82" s="82">
        <v>0</v>
      </c>
      <c r="D82" s="82">
        <v>3243</v>
      </c>
      <c r="E82" s="82">
        <v>3243</v>
      </c>
      <c r="F82" s="82">
        <v>0</v>
      </c>
      <c r="G82" s="82">
        <v>2400</v>
      </c>
      <c r="H82" s="82">
        <v>2400</v>
      </c>
      <c r="I82" t="s">
        <v>193</v>
      </c>
    </row>
    <row r="83" spans="1:9" ht="14.25">
      <c r="A83">
        <v>7770</v>
      </c>
      <c r="B83" t="s">
        <v>252</v>
      </c>
      <c r="C83" s="82">
        <v>0</v>
      </c>
      <c r="D83" s="82">
        <v>3043</v>
      </c>
      <c r="E83" s="82">
        <v>3043</v>
      </c>
      <c r="F83" s="82">
        <v>0</v>
      </c>
      <c r="G83" s="82">
        <v>3975</v>
      </c>
      <c r="H83" s="82">
        <v>3975</v>
      </c>
      <c r="I83" t="s">
        <v>193</v>
      </c>
    </row>
    <row r="84" spans="1:9" ht="14.25">
      <c r="A84">
        <v>8050</v>
      </c>
      <c r="B84" t="s">
        <v>253</v>
      </c>
      <c r="C84" s="82">
        <v>0</v>
      </c>
      <c r="D84" s="82">
        <v>-4736.74</v>
      </c>
      <c r="E84" s="82">
        <v>-4736.74</v>
      </c>
      <c r="F84" s="82">
        <v>0</v>
      </c>
      <c r="G84" s="82">
        <v>-12609.14</v>
      </c>
      <c r="H84" s="82">
        <v>-12609.14</v>
      </c>
      <c r="I84" t="s">
        <v>193</v>
      </c>
    </row>
    <row r="85" spans="1:9" ht="14.25">
      <c r="A85">
        <v>8060</v>
      </c>
      <c r="B85" t="s">
        <v>254</v>
      </c>
      <c r="C85" s="82">
        <v>0</v>
      </c>
      <c r="D85" s="82">
        <v>0</v>
      </c>
      <c r="E85" s="82">
        <v>0</v>
      </c>
      <c r="F85" s="82">
        <v>0</v>
      </c>
      <c r="G85" s="82">
        <v>-1344.69</v>
      </c>
      <c r="H85" s="82">
        <v>-1344.69</v>
      </c>
      <c r="I85" t="s">
        <v>193</v>
      </c>
    </row>
    <row r="86" spans="1:9" ht="14.25">
      <c r="A86">
        <v>8150</v>
      </c>
      <c r="B86" t="s">
        <v>255</v>
      </c>
      <c r="C86" s="82">
        <v>0</v>
      </c>
      <c r="D86" s="82">
        <v>0</v>
      </c>
      <c r="E86" s="82">
        <v>0</v>
      </c>
      <c r="F86" s="82">
        <v>0</v>
      </c>
      <c r="G86" s="82">
        <v>0</v>
      </c>
      <c r="H86" s="82">
        <v>0</v>
      </c>
      <c r="I86" t="s">
        <v>193</v>
      </c>
    </row>
    <row r="87" spans="1:9" ht="14.25">
      <c r="A87">
        <v>8160</v>
      </c>
      <c r="B87" t="s">
        <v>256</v>
      </c>
      <c r="C87" s="82">
        <v>0</v>
      </c>
      <c r="D87" s="82">
        <v>26624.04</v>
      </c>
      <c r="E87" s="82">
        <v>26624.04</v>
      </c>
      <c r="F87" s="82">
        <v>0</v>
      </c>
      <c r="G87" s="82">
        <v>0</v>
      </c>
      <c r="H87" s="82">
        <v>0</v>
      </c>
      <c r="I87" t="s">
        <v>193</v>
      </c>
    </row>
    <row r="88" spans="1:9" ht="14.25">
      <c r="A88">
        <v>8800</v>
      </c>
      <c r="B88" t="s">
        <v>257</v>
      </c>
      <c r="C88" s="82">
        <v>0</v>
      </c>
      <c r="D88" s="82">
        <v>-86896.16</v>
      </c>
      <c r="E88" s="82">
        <v>-86896.16</v>
      </c>
      <c r="F88" s="82">
        <v>0</v>
      </c>
      <c r="G88" s="82">
        <v>-91602.25</v>
      </c>
      <c r="H88" s="82">
        <v>-91602.25</v>
      </c>
      <c r="I88" t="s">
        <v>193</v>
      </c>
    </row>
    <row r="89" spans="1:7" ht="14.25">
      <c r="A89" t="s">
        <v>334</v>
      </c>
      <c r="B89">
        <v>0</v>
      </c>
      <c r="C89" s="82">
        <v>0</v>
      </c>
      <c r="D89" s="82">
        <v>0</v>
      </c>
      <c r="E89" s="82">
        <v>0</v>
      </c>
      <c r="F89" s="82">
        <v>0</v>
      </c>
      <c r="G89" s="82">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O43"/>
  <sheetViews>
    <sheetView workbookViewId="0" topLeftCell="A1">
      <selection activeCell="G15" sqref="G15"/>
    </sheetView>
  </sheetViews>
  <sheetFormatPr defaultColWidth="9.140625" defaultRowHeight="12.75"/>
  <cols>
    <col min="1" max="1" width="7.8515625" style="0" customWidth="1"/>
    <col min="2" max="2" width="36.00390625" style="0" customWidth="1"/>
    <col min="3" max="3" width="5.57421875" style="0" customWidth="1"/>
    <col min="4" max="4" width="3.140625" style="0" customWidth="1"/>
    <col min="5" max="5" width="15.57421875" style="0" customWidth="1"/>
    <col min="6" max="6" width="3.140625" style="0" customWidth="1"/>
    <col min="7" max="7" width="15.57421875" style="0" customWidth="1"/>
    <col min="8" max="8" width="3.00390625" style="0" customWidth="1"/>
    <col min="9" max="9" width="15.57421875" style="85" customWidth="1"/>
    <col min="10" max="10" width="3.00390625" style="85" customWidth="1"/>
    <col min="11" max="11" width="15.57421875" style="85" customWidth="1"/>
    <col min="12" max="12" width="2.140625" style="85" customWidth="1"/>
    <col min="13" max="13" width="16.140625" style="85" customWidth="1"/>
    <col min="14" max="14" width="11.7109375" style="0" customWidth="1"/>
    <col min="15" max="15" width="6.140625" style="0" customWidth="1"/>
    <col min="16" max="16384" width="11.7109375" style="0" customWidth="1"/>
  </cols>
  <sheetData>
    <row r="1" ht="48.75" customHeight="1">
      <c r="B1" s="86" t="s">
        <v>335</v>
      </c>
    </row>
    <row r="2" spans="5:13" s="87" customFormat="1" ht="18" customHeight="1">
      <c r="E2" s="88">
        <v>42369</v>
      </c>
      <c r="G2" s="88">
        <v>42004</v>
      </c>
      <c r="I2" s="88"/>
      <c r="J2" s="88"/>
      <c r="K2" s="88"/>
      <c r="L2" s="89"/>
      <c r="M2" s="88"/>
    </row>
    <row r="3" spans="2:13" ht="23.25" customHeight="1">
      <c r="B3" s="90" t="s">
        <v>1</v>
      </c>
      <c r="C3" t="s">
        <v>2</v>
      </c>
      <c r="I3"/>
      <c r="J3"/>
      <c r="K3"/>
      <c r="M3"/>
    </row>
    <row r="4" spans="9:13" ht="14.25">
      <c r="I4"/>
      <c r="J4"/>
      <c r="K4"/>
      <c r="M4"/>
    </row>
    <row r="5" spans="2:13" ht="14.25">
      <c r="B5" s="87" t="s">
        <v>3</v>
      </c>
      <c r="I5"/>
      <c r="J5"/>
      <c r="K5"/>
      <c r="M5"/>
    </row>
    <row r="6" spans="2:7" ht="14.25">
      <c r="B6" t="s">
        <v>4</v>
      </c>
      <c r="C6">
        <v>1</v>
      </c>
      <c r="E6" s="85">
        <f>'2015 Lodo'!$E12</f>
        <v>96470</v>
      </c>
      <c r="G6" s="85">
        <f>'2014 Lodo'!$E12</f>
        <v>131850</v>
      </c>
    </row>
    <row r="7" spans="2:7" ht="14.25">
      <c r="B7" t="s">
        <v>5</v>
      </c>
      <c r="E7" s="85">
        <f>SUM('2015 Lodo'!$E15:$E17)</f>
        <v>1289672.96</v>
      </c>
      <c r="G7" s="85">
        <f>SUM('2014 Lodo'!$E15:$E17)</f>
        <v>1355443.45</v>
      </c>
    </row>
    <row r="8" spans="2:7" ht="14.25">
      <c r="B8" t="s">
        <v>6</v>
      </c>
      <c r="C8">
        <v>2</v>
      </c>
      <c r="E8" s="85">
        <f>SUM('2015 Lodo'!$E18:$E19)</f>
        <v>235321.25</v>
      </c>
      <c r="G8" s="85">
        <f>SUM('2014 Lodo'!$E18:$E19)</f>
        <v>223070.18000000002</v>
      </c>
    </row>
    <row r="9" spans="2:7" ht="14.25">
      <c r="B9" t="s">
        <v>7</v>
      </c>
      <c r="E9" s="85">
        <f>SUM('2015 Lodo'!$E20)</f>
        <v>166.25</v>
      </c>
      <c r="G9" s="85">
        <f>SUM('2014 Lodo'!$E20)</f>
        <v>166.08</v>
      </c>
    </row>
    <row r="10" spans="2:13" ht="18" customHeight="1">
      <c r="B10" s="87" t="s">
        <v>8</v>
      </c>
      <c r="E10" s="89">
        <f>SUM(E6:E9)</f>
        <v>1621630.46</v>
      </c>
      <c r="G10" s="89">
        <f>SUM(G6:G9)</f>
        <v>1710529.71</v>
      </c>
      <c r="I10" s="89"/>
      <c r="J10" s="89"/>
      <c r="K10" s="89"/>
      <c r="M10" s="89"/>
    </row>
    <row r="11" spans="2:13" ht="21.75" customHeight="1">
      <c r="B11" s="91" t="s">
        <v>9</v>
      </c>
      <c r="E11" s="89">
        <f>E10</f>
        <v>1621630.46</v>
      </c>
      <c r="G11" s="89">
        <f>G10</f>
        <v>1710529.71</v>
      </c>
      <c r="I11" s="89"/>
      <c r="J11" s="89"/>
      <c r="K11" s="89"/>
      <c r="M11" s="89"/>
    </row>
    <row r="12" spans="2:7" ht="39.75" customHeight="1">
      <c r="B12" s="90" t="s">
        <v>10</v>
      </c>
      <c r="E12" s="85"/>
      <c r="G12" s="85"/>
    </row>
    <row r="13" spans="5:7" ht="14.25">
      <c r="E13" s="85"/>
      <c r="G13" s="85"/>
    </row>
    <row r="14" spans="2:7" ht="14.25">
      <c r="B14" s="87" t="s">
        <v>11</v>
      </c>
      <c r="E14" s="85"/>
      <c r="G14" s="85"/>
    </row>
    <row r="15" spans="2:7" ht="14.25">
      <c r="B15" t="s">
        <v>12</v>
      </c>
      <c r="E15" s="85">
        <f>-SUM('2015 Lodo'!$E21)</f>
        <v>1289738.96</v>
      </c>
      <c r="G15" s="85">
        <f>-SUM('2014 Lodo'!$E21)</f>
        <v>1252613.67</v>
      </c>
    </row>
    <row r="16" spans="2:7" ht="14.25">
      <c r="B16" t="s">
        <v>13</v>
      </c>
      <c r="E16" s="85">
        <f>-SUM('2015 Lodo'!$E22)</f>
        <v>-91602.25</v>
      </c>
      <c r="G16" s="85">
        <f>-SUM('2014 Lodo'!$E22)</f>
        <v>37125.29</v>
      </c>
    </row>
    <row r="17" spans="2:13" ht="18" customHeight="1">
      <c r="B17" s="87" t="s">
        <v>14</v>
      </c>
      <c r="E17" s="89">
        <f>SUM(E15:E16)</f>
        <v>1198136.71</v>
      </c>
      <c r="G17" s="89">
        <f>SUM(G15:G16)</f>
        <v>1289738.96</v>
      </c>
      <c r="I17" s="89"/>
      <c r="J17" s="89"/>
      <c r="K17" s="89"/>
      <c r="M17" s="89"/>
    </row>
    <row r="18" spans="5:7" ht="14.25">
      <c r="E18" s="85"/>
      <c r="G18" s="85"/>
    </row>
    <row r="19" spans="2:7" ht="14.25">
      <c r="B19" s="87" t="s">
        <v>15</v>
      </c>
      <c r="E19" s="85"/>
      <c r="G19" s="85"/>
    </row>
    <row r="20" spans="2:7" ht="14.25">
      <c r="B20" t="s">
        <v>16</v>
      </c>
      <c r="C20">
        <v>3</v>
      </c>
      <c r="E20" s="85">
        <f>-SUM('2015 Lodo'!$E23)</f>
        <v>13311.25</v>
      </c>
      <c r="G20" s="85">
        <f>-SUM('2014 Lodo'!$E23)</f>
        <v>24560.75</v>
      </c>
    </row>
    <row r="21" spans="2:7" ht="14.25">
      <c r="B21" t="s">
        <v>17</v>
      </c>
      <c r="C21">
        <v>4</v>
      </c>
      <c r="E21" s="85">
        <f>-SUM('2015 Lodo'!$E26)</f>
        <v>15437.5</v>
      </c>
      <c r="G21" s="85">
        <f>-SUM('2014 Lodo'!$E26)</f>
        <v>31250</v>
      </c>
    </row>
    <row r="22" spans="2:8" ht="14.25">
      <c r="B22" t="s">
        <v>18</v>
      </c>
      <c r="C22" s="92">
        <v>5</v>
      </c>
      <c r="D22" s="92"/>
      <c r="E22" s="85">
        <f>-SUM('2015 Lodo'!$E25)</f>
        <v>394745</v>
      </c>
      <c r="F22" s="92"/>
      <c r="G22" s="85">
        <f>-SUM('2014 Lodo'!$E25)</f>
        <v>364980</v>
      </c>
      <c r="H22" s="92"/>
    </row>
    <row r="23" spans="2:13" ht="18" customHeight="1">
      <c r="B23" s="87" t="s">
        <v>20</v>
      </c>
      <c r="E23" s="89">
        <f>SUM(E20:E22)</f>
        <v>423493.75</v>
      </c>
      <c r="G23" s="89">
        <f>SUM(G20:G22)</f>
        <v>420790.75</v>
      </c>
      <c r="I23" s="89"/>
      <c r="J23" s="89"/>
      <c r="K23" s="89"/>
      <c r="M23" s="89"/>
    </row>
    <row r="24" spans="2:7" ht="14.25">
      <c r="B24" s="87"/>
      <c r="E24" s="85"/>
      <c r="G24" s="85"/>
    </row>
    <row r="25" spans="2:13" ht="18" customHeight="1">
      <c r="B25" s="91" t="s">
        <v>21</v>
      </c>
      <c r="E25" s="89">
        <f>E17+E23</f>
        <v>1621630.46</v>
      </c>
      <c r="G25" s="89">
        <f>G17+G23</f>
        <v>1710529.71</v>
      </c>
      <c r="I25" s="89"/>
      <c r="J25" s="89"/>
      <c r="K25" s="89"/>
      <c r="M25" s="89"/>
    </row>
    <row r="26" spans="2:13" ht="22.5" customHeight="1">
      <c r="B26" s="91"/>
      <c r="E26" s="89"/>
      <c r="G26" s="89"/>
      <c r="I26" s="89"/>
      <c r="J26" s="89"/>
      <c r="K26" s="89"/>
      <c r="M26" s="89"/>
    </row>
    <row r="27" spans="2:13" ht="27.75" customHeight="1">
      <c r="B27" s="93" t="s">
        <v>336</v>
      </c>
      <c r="C27" s="93"/>
      <c r="D27" s="93"/>
      <c r="E27" s="93"/>
      <c r="F27" s="93"/>
      <c r="G27" s="93"/>
      <c r="H27" s="93"/>
      <c r="I27" s="93"/>
      <c r="J27" s="93"/>
      <c r="K27" s="93"/>
      <c r="L27" s="93"/>
      <c r="M27" s="93"/>
    </row>
    <row r="28" spans="2:13" ht="14.25" customHeight="1">
      <c r="B28" s="94" t="s">
        <v>337</v>
      </c>
      <c r="C28" s="94"/>
      <c r="D28" s="94"/>
      <c r="E28" s="94"/>
      <c r="F28" s="94"/>
      <c r="G28" s="94"/>
      <c r="H28" s="94"/>
      <c r="I28" s="94"/>
      <c r="J28" s="94"/>
      <c r="K28" s="94"/>
      <c r="L28" s="94"/>
      <c r="M28" s="94"/>
    </row>
    <row r="29" spans="2:13" ht="14.25" customHeight="1">
      <c r="B29" s="94" t="s">
        <v>338</v>
      </c>
      <c r="C29" s="94"/>
      <c r="D29" s="94"/>
      <c r="E29" s="94"/>
      <c r="F29" s="94"/>
      <c r="G29" s="94"/>
      <c r="H29" s="94"/>
      <c r="I29" s="94"/>
      <c r="J29" s="94"/>
      <c r="K29" s="94"/>
      <c r="L29" s="94"/>
      <c r="M29" s="94"/>
    </row>
    <row r="30" spans="2:13" ht="14.25" customHeight="1">
      <c r="B30" s="95" t="s">
        <v>274</v>
      </c>
      <c r="C30" s="94"/>
      <c r="D30" s="94"/>
      <c r="E30" s="94"/>
      <c r="F30" s="94"/>
      <c r="G30" s="94"/>
      <c r="H30" s="94"/>
      <c r="I30" s="94"/>
      <c r="J30" s="94"/>
      <c r="K30" s="94"/>
      <c r="L30" s="94"/>
      <c r="M30" s="94"/>
    </row>
    <row r="31" spans="2:13" ht="14.25">
      <c r="B31" t="s">
        <v>339</v>
      </c>
      <c r="I31"/>
      <c r="J31"/>
      <c r="K31"/>
      <c r="L31"/>
      <c r="M31"/>
    </row>
    <row r="32" spans="2:15" ht="14.25" customHeight="1">
      <c r="B32" s="93" t="s">
        <v>340</v>
      </c>
      <c r="C32" s="93"/>
      <c r="D32" s="93"/>
      <c r="E32" s="93"/>
      <c r="F32" s="93"/>
      <c r="G32" s="93"/>
      <c r="H32" s="93"/>
      <c r="I32" s="93"/>
      <c r="J32" s="93"/>
      <c r="K32" s="93"/>
      <c r="L32" s="93"/>
      <c r="M32" s="93"/>
      <c r="N32" s="96"/>
      <c r="O32" s="96"/>
    </row>
    <row r="33" spans="3:13" ht="13.5" customHeight="1">
      <c r="C33" s="93"/>
      <c r="D33" s="93"/>
      <c r="E33" s="93"/>
      <c r="F33" s="93"/>
      <c r="G33" s="93"/>
      <c r="H33" s="93"/>
      <c r="I33" s="93"/>
      <c r="J33" s="93"/>
      <c r="K33" s="93"/>
      <c r="L33" s="93"/>
      <c r="M33" s="93"/>
    </row>
    <row r="34" spans="2:13" ht="41.25" customHeight="1">
      <c r="B34" s="97" t="s">
        <v>341</v>
      </c>
      <c r="C34" s="97"/>
      <c r="D34" s="97"/>
      <c r="E34" s="97"/>
      <c r="F34" s="97"/>
      <c r="G34" s="97"/>
      <c r="H34" s="97"/>
      <c r="I34" s="97"/>
      <c r="J34" s="97"/>
      <c r="K34" s="97"/>
      <c r="L34" s="57"/>
      <c r="M34" s="98"/>
    </row>
    <row r="35" spans="2:13" ht="16.5" customHeight="1">
      <c r="B35" s="97" t="s">
        <v>342</v>
      </c>
      <c r="C35" s="97"/>
      <c r="D35" s="97"/>
      <c r="E35" s="97"/>
      <c r="F35" s="97"/>
      <c r="G35" s="97"/>
      <c r="H35" s="97"/>
      <c r="I35" s="97"/>
      <c r="J35" s="97"/>
      <c r="K35" s="97"/>
      <c r="L35" s="98"/>
      <c r="M35" s="98"/>
    </row>
    <row r="36" spans="2:13" ht="45.75" customHeight="1">
      <c r="B36" s="97" t="s">
        <v>280</v>
      </c>
      <c r="C36" s="97"/>
      <c r="D36" s="97"/>
      <c r="E36" s="97"/>
      <c r="F36" s="97"/>
      <c r="G36" s="97"/>
      <c r="H36" s="97"/>
      <c r="I36" s="97"/>
      <c r="J36" s="97"/>
      <c r="K36" s="97"/>
      <c r="L36" s="57"/>
      <c r="M36" s="98"/>
    </row>
    <row r="37" spans="2:13" ht="14.25">
      <c r="B37" s="99" t="s">
        <v>26</v>
      </c>
      <c r="C37" s="99"/>
      <c r="D37" s="99"/>
      <c r="E37" s="99"/>
      <c r="F37" s="99"/>
      <c r="G37" s="99"/>
      <c r="H37" s="99"/>
      <c r="I37" s="99"/>
      <c r="J37" s="99"/>
      <c r="K37" s="99"/>
      <c r="L37" s="57"/>
      <c r="M37" s="98"/>
    </row>
    <row r="38" spans="2:13" ht="45.75" customHeight="1">
      <c r="B38" s="57" t="s">
        <v>261</v>
      </c>
      <c r="C38" s="97" t="s">
        <v>343</v>
      </c>
      <c r="D38" s="97"/>
      <c r="E38" s="97"/>
      <c r="F38" s="97"/>
      <c r="G38" s="97"/>
      <c r="H38" s="97"/>
      <c r="I38" s="97"/>
      <c r="J38" s="97"/>
      <c r="K38" s="97"/>
      <c r="L38" s="57"/>
      <c r="M38" s="100"/>
    </row>
    <row r="39" spans="2:13" ht="16.5" customHeight="1">
      <c r="B39" s="101" t="s">
        <v>30</v>
      </c>
      <c r="C39" s="99" t="s">
        <v>30</v>
      </c>
      <c r="D39" s="99"/>
      <c r="E39" s="99"/>
      <c r="F39" s="99"/>
      <c r="G39" s="99"/>
      <c r="H39" s="99"/>
      <c r="I39" s="99"/>
      <c r="J39" s="99"/>
      <c r="K39" s="99"/>
      <c r="L39" s="101"/>
      <c r="M39" s="102"/>
    </row>
    <row r="42" spans="2:13" ht="48" customHeight="1">
      <c r="B42" s="100" t="s">
        <v>318</v>
      </c>
      <c r="C42" s="97" t="s">
        <v>319</v>
      </c>
      <c r="D42" s="97"/>
      <c r="E42" s="97"/>
      <c r="F42" s="97"/>
      <c r="G42" s="97"/>
      <c r="H42" s="97"/>
      <c r="I42" s="97"/>
      <c r="J42" s="97"/>
      <c r="K42" s="97"/>
      <c r="L42" s="57"/>
      <c r="M42" s="100"/>
    </row>
    <row r="43" spans="2:13" ht="16.5" customHeight="1">
      <c r="B43" s="102" t="s">
        <v>30</v>
      </c>
      <c r="C43" s="99" t="s">
        <v>30</v>
      </c>
      <c r="D43" s="99"/>
      <c r="E43" s="99"/>
      <c r="F43" s="99"/>
      <c r="G43" s="99"/>
      <c r="H43" s="99"/>
      <c r="I43" s="99"/>
      <c r="J43" s="99"/>
      <c r="K43" s="99"/>
      <c r="L43" s="101"/>
      <c r="M43" s="102"/>
    </row>
  </sheetData>
  <sheetProtection selectLockedCells="1" selectUnlockedCells="1"/>
  <mergeCells count="12">
    <mergeCell ref="B27:G27"/>
    <mergeCell ref="B28:I28"/>
    <mergeCell ref="B29:I29"/>
    <mergeCell ref="B32:I32"/>
    <mergeCell ref="B34:J34"/>
    <mergeCell ref="B35:J35"/>
    <mergeCell ref="B36:J36"/>
    <mergeCell ref="B37:J37"/>
    <mergeCell ref="C38:J38"/>
    <mergeCell ref="C39:J39"/>
    <mergeCell ref="C42:J42"/>
    <mergeCell ref="C43:J43"/>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Y44"/>
  <sheetViews>
    <sheetView workbookViewId="0" topLeftCell="A1">
      <selection activeCell="I26" sqref="I26"/>
    </sheetView>
  </sheetViews>
  <sheetFormatPr defaultColWidth="9.140625" defaultRowHeight="27.75" customHeight="1"/>
  <cols>
    <col min="1" max="1" width="41.421875" style="2" customWidth="1"/>
    <col min="2" max="2" width="7.28125" style="2" customWidth="1"/>
    <col min="3" max="3" width="15.8515625" style="2" customWidth="1"/>
    <col min="4" max="4" width="12.57421875" style="2" customWidth="1"/>
    <col min="5" max="5" width="15.7109375" style="2" customWidth="1"/>
    <col min="6" max="6" width="13.57421875" style="2" customWidth="1"/>
    <col min="7" max="7" width="15.8515625" style="2" customWidth="1"/>
    <col min="8" max="8" width="12.57421875" style="2" customWidth="1"/>
    <col min="9" max="9" width="15.7109375" style="2" customWidth="1"/>
    <col min="10" max="10" width="13.57421875" style="2" customWidth="1"/>
    <col min="11" max="11" width="15.140625" style="2" customWidth="1"/>
    <col min="12" max="12" width="15.8515625" style="2" customWidth="1"/>
    <col min="13" max="13" width="18.140625" style="2" customWidth="1"/>
    <col min="14" max="14" width="15.8515625" style="2" customWidth="1"/>
    <col min="15" max="15" width="14.28125" style="2" customWidth="1"/>
    <col min="16" max="16" width="15.8515625" style="2" customWidth="1"/>
    <col min="17" max="17" width="14.28125" style="2" customWidth="1"/>
    <col min="18" max="18" width="15.8515625" style="2" customWidth="1"/>
    <col min="19" max="19" width="14.28125" style="2" customWidth="1"/>
    <col min="20" max="20" width="15.140625" style="2" customWidth="1"/>
    <col min="21" max="21" width="14.28125" style="2" customWidth="1"/>
    <col min="22" max="22" width="17.7109375" style="2" customWidth="1"/>
    <col min="23" max="23" width="16.140625" style="2" customWidth="1"/>
    <col min="24" max="24" width="14.28125" style="2" customWidth="1"/>
    <col min="25" max="16384" width="11.57421875" style="2" customWidth="1"/>
  </cols>
  <sheetData>
    <row r="1" ht="21" customHeight="1">
      <c r="A1" s="17" t="s">
        <v>32</v>
      </c>
    </row>
    <row r="2" spans="3:23" s="18" customFormat="1" ht="12.75" customHeight="1">
      <c r="C2" s="19" t="s">
        <v>33</v>
      </c>
      <c r="D2" s="19" t="s">
        <v>34</v>
      </c>
      <c r="E2" s="20">
        <v>2019</v>
      </c>
      <c r="F2" s="21" t="s">
        <v>35</v>
      </c>
      <c r="G2" s="19" t="s">
        <v>36</v>
      </c>
      <c r="H2" s="19"/>
      <c r="I2" s="20"/>
      <c r="J2" s="21"/>
      <c r="K2" s="19"/>
      <c r="M2" s="19"/>
      <c r="O2" s="22"/>
      <c r="Q2" s="22"/>
      <c r="S2" s="22"/>
      <c r="U2" s="22"/>
      <c r="W2" s="20"/>
    </row>
    <row r="3" spans="3:23" s="18" customFormat="1" ht="12.75" customHeight="1">
      <c r="C3" s="18" t="s">
        <v>37</v>
      </c>
      <c r="D3" s="18" t="s">
        <v>38</v>
      </c>
      <c r="E3" s="18" t="s">
        <v>39</v>
      </c>
      <c r="F3" s="18" t="s">
        <v>40</v>
      </c>
      <c r="G3" s="18" t="s">
        <v>37</v>
      </c>
      <c r="W3" s="1"/>
    </row>
    <row r="4" spans="1:22" ht="18" customHeight="1">
      <c r="A4" s="23" t="s">
        <v>41</v>
      </c>
      <c r="B4" s="18" t="s">
        <v>2</v>
      </c>
      <c r="C4" s="18"/>
      <c r="D4" s="18"/>
      <c r="E4" s="18"/>
      <c r="F4" s="18"/>
      <c r="G4" s="18"/>
      <c r="H4" s="24"/>
      <c r="I4" s="18"/>
      <c r="J4" s="24"/>
      <c r="K4" s="18"/>
      <c r="L4" s="18"/>
      <c r="M4" s="18"/>
      <c r="N4" s="18"/>
      <c r="O4" s="18"/>
      <c r="P4" s="18"/>
      <c r="Q4" s="18"/>
      <c r="R4" s="18"/>
      <c r="S4" s="18"/>
      <c r="T4" s="18"/>
      <c r="U4" s="18"/>
      <c r="V4" s="18"/>
    </row>
    <row r="5" spans="1:10" ht="15.75" customHeight="1">
      <c r="A5" s="2" t="s">
        <v>42</v>
      </c>
      <c r="B5" s="25"/>
      <c r="C5" s="26">
        <f>-SUM('2019 Lodo'!$E35:$E38)</f>
        <v>294187.5</v>
      </c>
      <c r="D5" s="26">
        <f aca="true" t="shared" si="0" ref="D5:D10">C5-E5</f>
        <v>-5812.5</v>
      </c>
      <c r="E5" s="26">
        <f>SUM('2019 Budsjett'!$C10)</f>
        <v>300000</v>
      </c>
      <c r="F5" s="26">
        <f aca="true" t="shared" si="1" ref="F5:F10">C5-G5</f>
        <v>-27497.5</v>
      </c>
      <c r="G5" s="26">
        <f>-SUM('2018 Lodo'!$E35:$E38)</f>
        <v>321685</v>
      </c>
      <c r="H5" s="26"/>
      <c r="J5" s="26"/>
    </row>
    <row r="6" spans="1:10" ht="15" customHeight="1">
      <c r="A6" s="2" t="s">
        <v>43</v>
      </c>
      <c r="B6" s="25" t="s">
        <v>44</v>
      </c>
      <c r="C6" s="26">
        <f>-'2019 Lodo'!$E40</f>
        <v>-15993.75</v>
      </c>
      <c r="D6" s="26">
        <f t="shared" si="0"/>
        <v>-5993.75</v>
      </c>
      <c r="E6" s="26">
        <f>SUM('2019 Budsjett'!$C11)</f>
        <v>-10000</v>
      </c>
      <c r="F6" s="26">
        <f t="shared" si="1"/>
        <v>-6847.5</v>
      </c>
      <c r="G6" s="26">
        <f>-'2018 Lodo'!$E40</f>
        <v>-9146.25</v>
      </c>
      <c r="H6" s="26"/>
      <c r="J6" s="26"/>
    </row>
    <row r="7" spans="1:10" ht="15" customHeight="1">
      <c r="A7" s="2" t="s">
        <v>45</v>
      </c>
      <c r="B7" s="25"/>
      <c r="C7" s="26">
        <f>-'2019 Lodo'!$E44</f>
        <v>0</v>
      </c>
      <c r="D7" s="26">
        <f t="shared" si="0"/>
        <v>0</v>
      </c>
      <c r="E7" s="26">
        <f>'2019 Budsjett'!$C14</f>
        <v>0</v>
      </c>
      <c r="F7" s="26">
        <f t="shared" si="1"/>
        <v>0</v>
      </c>
      <c r="G7" s="26">
        <f>-'2018 Lodo'!$E44</f>
        <v>0</v>
      </c>
      <c r="H7" s="26"/>
      <c r="J7" s="26"/>
    </row>
    <row r="8" spans="1:10" ht="15" customHeight="1">
      <c r="A8" s="2" t="s">
        <v>46</v>
      </c>
      <c r="B8" s="25" t="s">
        <v>47</v>
      </c>
      <c r="C8" s="26">
        <f>-'2019 Lodo'!$E45</f>
        <v>1865</v>
      </c>
      <c r="D8" s="26">
        <f t="shared" si="0"/>
        <v>1865</v>
      </c>
      <c r="E8" s="26">
        <f>'2019 Budsjett'!$C15</f>
        <v>0</v>
      </c>
      <c r="F8" s="26">
        <f t="shared" si="1"/>
        <v>-3643.4399999999996</v>
      </c>
      <c r="G8" s="26">
        <f>-'2018 Lodo'!$E45</f>
        <v>5508.44</v>
      </c>
      <c r="H8" s="26"/>
      <c r="J8" s="26"/>
    </row>
    <row r="9" spans="1:10" ht="14.25" customHeight="1">
      <c r="A9" s="2" t="s">
        <v>48</v>
      </c>
      <c r="B9" s="25" t="s">
        <v>49</v>
      </c>
      <c r="C9" s="26">
        <f>-SUM('2019 Lodo'!$E34,'2019 Lodo'!$E39,'2019 Lodo'!$E41:$E43,'2019 Lodo'!$E46)</f>
        <v>15000</v>
      </c>
      <c r="D9" s="26">
        <f t="shared" si="0"/>
        <v>15000</v>
      </c>
      <c r="E9" s="26">
        <f>SUM('2019 Budsjett'!$C13:$C14)</f>
        <v>0</v>
      </c>
      <c r="F9" s="26">
        <f t="shared" si="1"/>
        <v>7500</v>
      </c>
      <c r="G9" s="26">
        <f>-SUM('2018 Lodo'!$E34,'2018 Lodo'!$E39,'2018 Lodo'!$E41:$E43,'2018 Lodo'!$E46)</f>
        <v>7500</v>
      </c>
      <c r="H9" s="26"/>
      <c r="J9" s="26"/>
    </row>
    <row r="10" spans="1:10" s="6" customFormat="1" ht="21" customHeight="1">
      <c r="A10" s="6" t="s">
        <v>50</v>
      </c>
      <c r="B10" s="27"/>
      <c r="C10" s="28">
        <f>SUM(C5:C9)</f>
        <v>295058.75</v>
      </c>
      <c r="D10" s="26">
        <f t="shared" si="0"/>
        <v>5058.75</v>
      </c>
      <c r="E10" s="28">
        <f>SUM(E5:E9)</f>
        <v>290000</v>
      </c>
      <c r="F10" s="26">
        <f t="shared" si="1"/>
        <v>-30488.440000000002</v>
      </c>
      <c r="G10" s="28">
        <f>SUM(G5:G9)</f>
        <v>325547.19</v>
      </c>
      <c r="H10" s="26"/>
      <c r="J10" s="26"/>
    </row>
    <row r="11" spans="1:10" ht="27.75" customHeight="1">
      <c r="A11" s="23" t="s">
        <v>51</v>
      </c>
      <c r="B11" s="25"/>
      <c r="C11" s="26"/>
      <c r="D11" s="26"/>
      <c r="E11" s="26"/>
      <c r="F11" s="26"/>
      <c r="G11" s="26"/>
      <c r="H11" s="26"/>
      <c r="J11" s="26"/>
    </row>
    <row r="12" spans="1:19" ht="14.25" customHeight="1">
      <c r="A12" s="2" t="s">
        <v>52</v>
      </c>
      <c r="B12" s="25"/>
      <c r="C12" s="29">
        <f>SUM('2019 Lodo'!$E47:$E50)</f>
        <v>158387.04</v>
      </c>
      <c r="D12" s="26">
        <f aca="true" t="shared" si="2" ref="D12:D36">C12-E12</f>
        <v>-6612.959999999992</v>
      </c>
      <c r="E12" s="26">
        <f>SUM('2019 Budsjett'!$C25)</f>
        <v>165000</v>
      </c>
      <c r="F12" s="26">
        <f aca="true" t="shared" si="3" ref="F12:F36">C12-G12</f>
        <v>-36724.139999999985</v>
      </c>
      <c r="G12" s="29">
        <f>SUM('2018 Lodo'!$E47:$E50)</f>
        <v>195111.18</v>
      </c>
      <c r="H12" s="26"/>
      <c r="J12" s="26"/>
      <c r="K12" s="30"/>
      <c r="M12" s="30"/>
      <c r="O12" s="30"/>
      <c r="Q12" s="31"/>
      <c r="S12" s="31"/>
    </row>
    <row r="13" spans="1:19" ht="14.25" customHeight="1">
      <c r="A13" s="2" t="s">
        <v>53</v>
      </c>
      <c r="B13" s="25"/>
      <c r="C13" s="29">
        <f>'2019 Lodo'!$E84</f>
        <v>2178</v>
      </c>
      <c r="D13" s="26">
        <f t="shared" si="2"/>
        <v>-2822</v>
      </c>
      <c r="E13" s="26">
        <f>SUM('2019 Budsjett'!$C51)</f>
        <v>5000</v>
      </c>
      <c r="F13" s="26">
        <f t="shared" si="3"/>
        <v>-2222</v>
      </c>
      <c r="G13" s="29">
        <f>'2018 Lodo'!$E84</f>
        <v>4400</v>
      </c>
      <c r="H13" s="26"/>
      <c r="J13" s="26"/>
      <c r="K13" s="30"/>
      <c r="M13" s="30"/>
      <c r="O13" s="30"/>
      <c r="Q13" s="31"/>
      <c r="S13" s="31"/>
    </row>
    <row r="14" spans="1:19" ht="14.25" customHeight="1">
      <c r="A14" s="2" t="s">
        <v>54</v>
      </c>
      <c r="B14" s="25"/>
      <c r="C14" s="29">
        <f>'2019 Lodo'!$E65</f>
        <v>0</v>
      </c>
      <c r="D14" s="26">
        <f t="shared" si="2"/>
        <v>-20000</v>
      </c>
      <c r="E14" s="26">
        <f>SUM('2019 Budsjett'!$C36)</f>
        <v>20000</v>
      </c>
      <c r="F14" s="26">
        <f t="shared" si="3"/>
        <v>-10610.08</v>
      </c>
      <c r="G14" s="29">
        <f>'2018 Lodo'!$E65</f>
        <v>10610.08</v>
      </c>
      <c r="H14" s="26"/>
      <c r="J14" s="26"/>
      <c r="K14" s="30"/>
      <c r="M14" s="30"/>
      <c r="O14" s="30"/>
      <c r="Q14" s="31"/>
      <c r="S14" s="31"/>
    </row>
    <row r="15" spans="1:19" ht="14.25" customHeight="1">
      <c r="A15" s="2" t="s">
        <v>55</v>
      </c>
      <c r="B15" s="25"/>
      <c r="C15" s="29">
        <f>'2019 Lodo'!$E66</f>
        <v>2780.87</v>
      </c>
      <c r="D15" s="26">
        <f t="shared" si="2"/>
        <v>-7219.13</v>
      </c>
      <c r="E15" s="26">
        <f>SUM('2019 Budsjett'!$C37)</f>
        <v>10000</v>
      </c>
      <c r="F15" s="26">
        <f t="shared" si="3"/>
        <v>-11354.75</v>
      </c>
      <c r="G15" s="29">
        <f>'2018 Lodo'!$E66</f>
        <v>14135.62</v>
      </c>
      <c r="H15" s="26"/>
      <c r="J15" s="26"/>
      <c r="K15" s="30"/>
      <c r="M15" s="30"/>
      <c r="O15" s="30"/>
      <c r="Q15" s="31"/>
      <c r="S15" s="31"/>
    </row>
    <row r="16" spans="1:19" ht="14.25" customHeight="1">
      <c r="A16" s="2" t="s">
        <v>56</v>
      </c>
      <c r="B16" s="25"/>
      <c r="C16" s="29">
        <f>'2019 Lodo'!$E69</f>
        <v>0</v>
      </c>
      <c r="D16" s="26">
        <f t="shared" si="2"/>
        <v>0</v>
      </c>
      <c r="E16" s="26">
        <f>'2019 Budsjett'!$C40</f>
        <v>0</v>
      </c>
      <c r="F16" s="26">
        <f t="shared" si="3"/>
        <v>0</v>
      </c>
      <c r="G16" s="29">
        <f>'2018 Lodo'!$E69</f>
        <v>0</v>
      </c>
      <c r="H16" s="26"/>
      <c r="J16" s="26"/>
      <c r="K16" s="30"/>
      <c r="M16" s="30"/>
      <c r="O16" s="30"/>
      <c r="Q16" s="31"/>
      <c r="S16" s="31"/>
    </row>
    <row r="17" spans="1:19" ht="14.25" customHeight="1">
      <c r="A17" s="2" t="s">
        <v>57</v>
      </c>
      <c r="B17" s="25"/>
      <c r="C17" s="29">
        <f>'2019 Lodo'!$E70</f>
        <v>0</v>
      </c>
      <c r="D17" s="26">
        <f t="shared" si="2"/>
        <v>0</v>
      </c>
      <c r="E17" s="26">
        <f>'2019 Budsjett'!$C41</f>
        <v>0</v>
      </c>
      <c r="F17" s="26">
        <f t="shared" si="3"/>
        <v>0</v>
      </c>
      <c r="G17" s="29">
        <f>'2018 Lodo'!$E70</f>
        <v>0</v>
      </c>
      <c r="H17" s="26"/>
      <c r="J17" s="26"/>
      <c r="K17" s="30"/>
      <c r="M17" s="30"/>
      <c r="O17" s="30"/>
      <c r="Q17" s="31"/>
      <c r="S17" s="31"/>
    </row>
    <row r="18" spans="1:19" ht="14.25" customHeight="1">
      <c r="A18" s="2" t="s">
        <v>58</v>
      </c>
      <c r="B18" s="25"/>
      <c r="C18" s="29">
        <f>'2019 Lodo'!$E67</f>
        <v>0</v>
      </c>
      <c r="D18" s="26">
        <f t="shared" si="2"/>
        <v>0</v>
      </c>
      <c r="E18" s="26">
        <f>SUM('2019 Budsjett'!$C38)</f>
        <v>0</v>
      </c>
      <c r="F18" s="26">
        <f t="shared" si="3"/>
        <v>0</v>
      </c>
      <c r="G18" s="29">
        <f>'2018 Lodo'!$E67</f>
        <v>0</v>
      </c>
      <c r="H18" s="26"/>
      <c r="J18" s="26"/>
      <c r="K18" s="30"/>
      <c r="M18" s="30"/>
      <c r="O18" s="30"/>
      <c r="Q18" s="31"/>
      <c r="S18" s="31"/>
    </row>
    <row r="19" spans="1:19" ht="14.25" customHeight="1">
      <c r="A19" s="2" t="s">
        <v>59</v>
      </c>
      <c r="B19" s="25" t="s">
        <v>47</v>
      </c>
      <c r="C19" s="29">
        <f>SUM('2019 Lodo'!$E68,'2019 Lodo'!$E71)</f>
        <v>0</v>
      </c>
      <c r="D19" s="26">
        <f t="shared" si="2"/>
        <v>0</v>
      </c>
      <c r="E19" s="26">
        <f>SUM('2019 Budsjett'!$C41)</f>
        <v>0</v>
      </c>
      <c r="F19" s="26">
        <f t="shared" si="3"/>
        <v>0</v>
      </c>
      <c r="G19" s="29">
        <f>SUM('2018 Lodo'!$E68,'2018 Lodo'!$E71)</f>
        <v>0</v>
      </c>
      <c r="H19" s="26"/>
      <c r="J19" s="26"/>
      <c r="K19" s="30"/>
      <c r="M19" s="30"/>
      <c r="O19" s="30"/>
      <c r="Q19" s="31"/>
      <c r="S19" s="31"/>
    </row>
    <row r="20" spans="1:19" ht="14.25" customHeight="1">
      <c r="A20" s="2" t="s">
        <v>60</v>
      </c>
      <c r="B20" s="25"/>
      <c r="C20" s="29">
        <f>SUM('2019 Lodo'!$E57,'2019 Lodo'!$E77,'2019 Lodo'!$E78)</f>
        <v>25029.4</v>
      </c>
      <c r="D20" s="26">
        <f t="shared" si="2"/>
        <v>15029.400000000001</v>
      </c>
      <c r="E20" s="26">
        <f>SUM('2019 Budsjett'!$C46)</f>
        <v>10000</v>
      </c>
      <c r="F20" s="26">
        <f t="shared" si="3"/>
        <v>25029.4</v>
      </c>
      <c r="G20" s="29">
        <f>SUM('2018 Lodo'!$E57,'2018 Lodo'!$E77,'2018 Lodo'!$E78)</f>
        <v>0</v>
      </c>
      <c r="H20" s="26"/>
      <c r="J20" s="26"/>
      <c r="K20" s="30"/>
      <c r="M20" s="30"/>
      <c r="O20" s="30"/>
      <c r="Q20" s="31"/>
      <c r="S20" s="31"/>
    </row>
    <row r="21" spans="1:19" ht="14.25" customHeight="1">
      <c r="A21" s="2" t="s">
        <v>61</v>
      </c>
      <c r="B21" s="25" t="s">
        <v>62</v>
      </c>
      <c r="C21" s="29">
        <f>'2019 Lodo'!$E62</f>
        <v>25835</v>
      </c>
      <c r="D21" s="26">
        <f t="shared" si="2"/>
        <v>835</v>
      </c>
      <c r="E21" s="26">
        <f>SUM('2019 Budsjett'!$C32)</f>
        <v>25000</v>
      </c>
      <c r="F21" s="26">
        <f t="shared" si="3"/>
        <v>2962.59</v>
      </c>
      <c r="G21" s="29">
        <f>'2018 Lodo'!$E62</f>
        <v>22872.41</v>
      </c>
      <c r="H21" s="26"/>
      <c r="J21" s="26"/>
      <c r="K21" s="30"/>
      <c r="M21" s="30"/>
      <c r="O21" s="30"/>
      <c r="Q21" s="31"/>
      <c r="S21" s="31"/>
    </row>
    <row r="22" spans="1:19" ht="14.25" customHeight="1">
      <c r="A22" s="1" t="s">
        <v>63</v>
      </c>
      <c r="B22" s="25" t="s">
        <v>62</v>
      </c>
      <c r="C22" s="29">
        <f>'2019 Lodo'!$E52</f>
        <v>42300</v>
      </c>
      <c r="D22" s="26">
        <f t="shared" si="2"/>
        <v>7300</v>
      </c>
      <c r="E22" s="26">
        <f>'2019 Budsjett'!$C26</f>
        <v>35000</v>
      </c>
      <c r="F22" s="26">
        <f t="shared" si="3"/>
        <v>6300</v>
      </c>
      <c r="G22" s="29">
        <f>'2018 Lodo'!$E52</f>
        <v>36000</v>
      </c>
      <c r="H22" s="26"/>
      <c r="J22" s="26"/>
      <c r="K22" s="30"/>
      <c r="M22" s="30"/>
      <c r="O22" s="30"/>
      <c r="Q22" s="31"/>
      <c r="S22" s="31"/>
    </row>
    <row r="23" spans="1:19" ht="14.25" customHeight="1">
      <c r="A23" s="1" t="s">
        <v>64</v>
      </c>
      <c r="B23" s="25" t="s">
        <v>62</v>
      </c>
      <c r="C23" s="29">
        <f>'2019 Lodo'!$E53</f>
        <v>5916</v>
      </c>
      <c r="D23" s="26">
        <f t="shared" si="2"/>
        <v>980.9999999999991</v>
      </c>
      <c r="E23" s="26">
        <f>'2019 Budsjett'!$C27</f>
        <v>4935.000000000001</v>
      </c>
      <c r="F23" s="26">
        <f t="shared" si="3"/>
        <v>1099</v>
      </c>
      <c r="G23" s="29">
        <f>'2018 Lodo'!$E53</f>
        <v>4817</v>
      </c>
      <c r="H23" s="26"/>
      <c r="J23" s="26"/>
      <c r="K23" s="30"/>
      <c r="M23" s="30"/>
      <c r="O23" s="30"/>
      <c r="Q23" s="31"/>
      <c r="S23" s="31"/>
    </row>
    <row r="24" spans="1:19" ht="14.25" customHeight="1">
      <c r="A24" s="2" t="s">
        <v>65</v>
      </c>
      <c r="B24" s="25"/>
      <c r="C24" s="29">
        <v>0</v>
      </c>
      <c r="D24" s="26">
        <f t="shared" si="2"/>
        <v>0</v>
      </c>
      <c r="E24" s="26">
        <f>SUM('2019 Budsjett'!$C33)</f>
        <v>0</v>
      </c>
      <c r="F24" s="26">
        <f t="shared" si="3"/>
        <v>0</v>
      </c>
      <c r="G24" s="29">
        <v>0</v>
      </c>
      <c r="H24" s="26"/>
      <c r="J24" s="26"/>
      <c r="K24" s="30"/>
      <c r="M24" s="30"/>
      <c r="O24" s="30"/>
      <c r="Q24" s="31"/>
      <c r="S24" s="31"/>
    </row>
    <row r="25" spans="1:19" ht="14.25" customHeight="1">
      <c r="A25" s="2" t="s">
        <v>66</v>
      </c>
      <c r="B25" s="25" t="s">
        <v>67</v>
      </c>
      <c r="C25" s="29">
        <f>'2019 Lodo'!$E58</f>
        <v>0</v>
      </c>
      <c r="D25" s="26">
        <f t="shared" si="2"/>
        <v>0</v>
      </c>
      <c r="E25" s="26">
        <f>SUM('2019 Budsjett'!$C29)</f>
        <v>0</v>
      </c>
      <c r="F25" s="26">
        <f t="shared" si="3"/>
        <v>0</v>
      </c>
      <c r="G25" s="29">
        <f>'2018 Lodo'!$E58</f>
        <v>0</v>
      </c>
      <c r="H25" s="26"/>
      <c r="J25" s="26"/>
      <c r="K25" s="30"/>
      <c r="M25" s="30"/>
      <c r="O25" s="30"/>
      <c r="Q25" s="31"/>
      <c r="S25" s="31"/>
    </row>
    <row r="26" spans="1:19" ht="14.25" customHeight="1">
      <c r="A26" s="2" t="s">
        <v>68</v>
      </c>
      <c r="B26" s="25" t="s">
        <v>69</v>
      </c>
      <c r="C26" s="29">
        <f>SUM('2019 Lodo'!$E59:$E60)</f>
        <v>18750</v>
      </c>
      <c r="D26" s="26">
        <f t="shared" si="2"/>
        <v>-4250</v>
      </c>
      <c r="E26" s="26">
        <f>SUM('2019 Budsjett'!$C30)+'2019 Budsjett'!$C31</f>
        <v>23000</v>
      </c>
      <c r="F26" s="26">
        <f t="shared" si="3"/>
        <v>-12500</v>
      </c>
      <c r="G26" s="29">
        <f>SUM('2018 Lodo'!$E59:$E60)</f>
        <v>31250</v>
      </c>
      <c r="H26" s="26"/>
      <c r="J26" s="26"/>
      <c r="K26" s="30"/>
      <c r="M26" s="30"/>
      <c r="O26" s="30"/>
      <c r="Q26" s="31"/>
      <c r="S26" s="31"/>
    </row>
    <row r="27" spans="1:19" ht="14.25" customHeight="1">
      <c r="A27" s="2" t="s">
        <v>70</v>
      </c>
      <c r="B27" s="25"/>
      <c r="C27" s="29">
        <f>'2019 Lodo'!$E76</f>
        <v>5000</v>
      </c>
      <c r="D27" s="26">
        <f t="shared" si="2"/>
        <v>-5000</v>
      </c>
      <c r="E27" s="26">
        <f>SUM('2019 Budsjett'!$C45)</f>
        <v>10000</v>
      </c>
      <c r="F27" s="26">
        <f t="shared" si="3"/>
        <v>5000</v>
      </c>
      <c r="G27" s="29">
        <f>'2018 Lodo'!$E76</f>
        <v>0</v>
      </c>
      <c r="H27" s="26"/>
      <c r="J27" s="26"/>
      <c r="K27" s="30"/>
      <c r="M27" s="30"/>
      <c r="O27" s="30"/>
      <c r="Q27" s="31"/>
      <c r="S27" s="31"/>
    </row>
    <row r="28" spans="1:19" ht="14.25" customHeight="1">
      <c r="A28" s="2" t="s">
        <v>71</v>
      </c>
      <c r="B28" s="25"/>
      <c r="C28" s="29">
        <f>'2019 Lodo'!$E83</f>
        <v>2650</v>
      </c>
      <c r="D28" s="26">
        <f t="shared" si="2"/>
        <v>-2350</v>
      </c>
      <c r="E28" s="26">
        <f>SUM('2019 Budsjett'!$C50)</f>
        <v>5000</v>
      </c>
      <c r="F28" s="26">
        <f t="shared" si="3"/>
        <v>2650</v>
      </c>
      <c r="G28" s="29">
        <f>'2018 Lodo'!$E83</f>
        <v>0</v>
      </c>
      <c r="H28" s="26"/>
      <c r="J28" s="26"/>
      <c r="K28" s="30"/>
      <c r="M28" s="30"/>
      <c r="O28" s="30"/>
      <c r="Q28" s="31"/>
      <c r="S28" s="31"/>
    </row>
    <row r="29" spans="1:19" ht="14.25" customHeight="1">
      <c r="A29" s="2" t="s">
        <v>72</v>
      </c>
      <c r="B29" s="25"/>
      <c r="C29" s="29">
        <f>SUM('2019 Lodo'!$E80:$E81)</f>
        <v>0</v>
      </c>
      <c r="D29" s="26">
        <f t="shared" si="2"/>
        <v>0</v>
      </c>
      <c r="E29" s="26">
        <f>SUM('2019 Budsjett'!$C48)</f>
        <v>0</v>
      </c>
      <c r="F29" s="26">
        <f t="shared" si="3"/>
        <v>0</v>
      </c>
      <c r="G29" s="29">
        <f>SUM('2018 Lodo'!$E80:$E81)</f>
        <v>0</v>
      </c>
      <c r="H29" s="26"/>
      <c r="J29" s="26"/>
      <c r="K29" s="30"/>
      <c r="M29" s="30"/>
      <c r="O29" s="30"/>
      <c r="Q29" s="31"/>
      <c r="S29" s="31"/>
    </row>
    <row r="30" spans="1:19" ht="14.25" customHeight="1">
      <c r="A30" s="2" t="s">
        <v>73</v>
      </c>
      <c r="B30" s="25"/>
      <c r="C30" s="29">
        <f>'2019 Lodo'!$E75</f>
        <v>4590</v>
      </c>
      <c r="D30" s="26">
        <f t="shared" si="2"/>
        <v>1390</v>
      </c>
      <c r="E30" s="26">
        <f>SUM('2019 Budsjett'!$C44)</f>
        <v>3200</v>
      </c>
      <c r="F30" s="26">
        <f t="shared" si="3"/>
        <v>2475</v>
      </c>
      <c r="G30" s="29">
        <f>'2018 Lodo'!$E75</f>
        <v>2115</v>
      </c>
      <c r="H30" s="26"/>
      <c r="J30" s="26"/>
      <c r="K30" s="30"/>
      <c r="M30" s="30"/>
      <c r="O30" s="30"/>
      <c r="Q30" s="31"/>
      <c r="S30" s="31"/>
    </row>
    <row r="31" spans="1:19" ht="14.25" customHeight="1">
      <c r="A31" s="2" t="s">
        <v>74</v>
      </c>
      <c r="B31" s="25"/>
      <c r="C31" s="29">
        <f>'2019 Lodo'!$E54</f>
        <v>11931</v>
      </c>
      <c r="D31" s="26">
        <f t="shared" si="2"/>
        <v>-69</v>
      </c>
      <c r="E31" s="26">
        <f>SUM('2019 Budsjett'!$C28)</f>
        <v>12000</v>
      </c>
      <c r="F31" s="26">
        <f t="shared" si="3"/>
        <v>0</v>
      </c>
      <c r="G31" s="29">
        <f>'2018 Lodo'!$E54</f>
        <v>11931</v>
      </c>
      <c r="H31" s="26"/>
      <c r="J31" s="26"/>
      <c r="K31" s="30"/>
      <c r="M31" s="30"/>
      <c r="O31" s="30"/>
      <c r="Q31" s="31"/>
      <c r="S31" s="31"/>
    </row>
    <row r="32" spans="1:19" ht="15" customHeight="1">
      <c r="A32" s="2" t="s">
        <v>75</v>
      </c>
      <c r="B32" s="25"/>
      <c r="C32" s="29">
        <f>SUM('2019 Lodo'!$E63,'2019 Lodo'!$E64,'2019 Lodo'!$E72)</f>
        <v>0</v>
      </c>
      <c r="D32" s="26">
        <f t="shared" si="2"/>
        <v>0</v>
      </c>
      <c r="E32" s="26">
        <f>'2019 Budsjett'!$C34+'2019 Budsjett'!$C35+'2019 Budsjett'!$C43</f>
        <v>0</v>
      </c>
      <c r="F32" s="26">
        <f t="shared" si="3"/>
        <v>-229</v>
      </c>
      <c r="G32" s="29">
        <f>SUM('2018 Lodo'!$E63,'2018 Lodo'!$E64,'2018 Lodo'!$E72)</f>
        <v>229</v>
      </c>
      <c r="H32" s="26"/>
      <c r="J32" s="26"/>
      <c r="K32" s="30"/>
      <c r="M32" s="30"/>
      <c r="O32" s="30"/>
      <c r="Q32" s="31"/>
      <c r="S32" s="31"/>
    </row>
    <row r="33" spans="1:19" ht="14.25" customHeight="1">
      <c r="A33" s="1" t="s">
        <v>76</v>
      </c>
      <c r="B33" s="25"/>
      <c r="C33" s="29">
        <f>SUM('2019 Lodo'!$E79)</f>
        <v>21875</v>
      </c>
      <c r="D33" s="26">
        <f t="shared" si="2"/>
        <v>0</v>
      </c>
      <c r="E33" s="26">
        <f>SUM('2019 Budsjett'!$C47)</f>
        <v>21875</v>
      </c>
      <c r="F33" s="26">
        <f t="shared" si="3"/>
        <v>0</v>
      </c>
      <c r="G33" s="29">
        <f>SUM('2018 Lodo'!$E79)</f>
        <v>21875</v>
      </c>
      <c r="H33" s="26"/>
      <c r="J33" s="26"/>
      <c r="K33" s="30"/>
      <c r="M33" s="30"/>
      <c r="O33" s="30"/>
      <c r="Q33" s="31"/>
      <c r="S33" s="31"/>
    </row>
    <row r="34" spans="1:19" ht="14.25" customHeight="1">
      <c r="A34" s="1" t="s">
        <v>77</v>
      </c>
      <c r="B34" s="25"/>
      <c r="C34" s="29">
        <f>'2019 Lodo'!$E82</f>
        <v>0</v>
      </c>
      <c r="D34" s="26">
        <f t="shared" si="2"/>
        <v>-1000</v>
      </c>
      <c r="E34" s="26">
        <f>'2019 Budsjett'!$C49</f>
        <v>1000</v>
      </c>
      <c r="F34" s="26">
        <f t="shared" si="3"/>
        <v>0</v>
      </c>
      <c r="G34" s="29">
        <f>'2018 Lodo'!$E82</f>
        <v>0</v>
      </c>
      <c r="H34" s="26"/>
      <c r="J34" s="26"/>
      <c r="K34" s="30"/>
      <c r="M34" s="30"/>
      <c r="O34" s="30"/>
      <c r="Q34" s="31"/>
      <c r="S34" s="31"/>
    </row>
    <row r="35" spans="1:15" s="6" customFormat="1" ht="25.5" customHeight="1">
      <c r="A35" s="6" t="s">
        <v>78</v>
      </c>
      <c r="B35" s="27"/>
      <c r="C35" s="32">
        <f>SUM(C12:C33)</f>
        <v>327222.31000000006</v>
      </c>
      <c r="D35" s="26">
        <f t="shared" si="2"/>
        <v>-23787.689999999944</v>
      </c>
      <c r="E35" s="28">
        <f>SUM(E12:E34)</f>
        <v>351010</v>
      </c>
      <c r="F35" s="26">
        <f t="shared" si="3"/>
        <v>-28123.979999999923</v>
      </c>
      <c r="G35" s="32">
        <f>SUM(G12:G33)</f>
        <v>355346.29</v>
      </c>
      <c r="H35" s="26"/>
      <c r="J35" s="26"/>
      <c r="K35" s="33"/>
      <c r="M35" s="33"/>
      <c r="O35" s="33"/>
    </row>
    <row r="36" spans="1:15" s="23" customFormat="1" ht="40.5" customHeight="1">
      <c r="A36" s="23" t="s">
        <v>79</v>
      </c>
      <c r="B36" s="34"/>
      <c r="C36" s="35">
        <f>C10-C35</f>
        <v>-32163.560000000056</v>
      </c>
      <c r="D36" s="26">
        <f t="shared" si="2"/>
        <v>28846.439999999944</v>
      </c>
      <c r="E36" s="36">
        <f>E10-E35</f>
        <v>-61010</v>
      </c>
      <c r="F36" s="26">
        <f t="shared" si="3"/>
        <v>-2364.460000000079</v>
      </c>
      <c r="G36" s="35">
        <f>G10-G35</f>
        <v>-29799.099999999977</v>
      </c>
      <c r="H36" s="26"/>
      <c r="J36" s="26"/>
      <c r="K36" s="37"/>
      <c r="M36" s="37"/>
      <c r="O36" s="37"/>
    </row>
    <row r="37" spans="1:15" ht="27" customHeight="1">
      <c r="A37" s="6" t="s">
        <v>80</v>
      </c>
      <c r="B37" s="25"/>
      <c r="C37" s="38"/>
      <c r="D37" s="26"/>
      <c r="E37" s="26"/>
      <c r="F37" s="26"/>
      <c r="G37" s="38"/>
      <c r="H37" s="26"/>
      <c r="J37" s="26"/>
      <c r="K37" s="39"/>
      <c r="M37" s="39"/>
      <c r="O37" s="39"/>
    </row>
    <row r="38" spans="1:15" ht="18" customHeight="1">
      <c r="A38" s="2" t="s">
        <v>81</v>
      </c>
      <c r="B38" s="25"/>
      <c r="C38" s="38">
        <f>-SUM('2019 Lodo'!$E86)</f>
        <v>6061.45</v>
      </c>
      <c r="D38" s="26">
        <f aca="true" t="shared" si="4" ref="D38:D44">C38-E38</f>
        <v>2061.45</v>
      </c>
      <c r="E38" s="26">
        <f>'2019 Budsjett'!$C58</f>
        <v>4000</v>
      </c>
      <c r="F38" s="26">
        <f aca="true" t="shared" si="5" ref="F38:F44">C38-G38</f>
        <v>2415.5699999999997</v>
      </c>
      <c r="G38" s="38">
        <f>-SUM('2018 Lodo'!$E86)</f>
        <v>3645.88</v>
      </c>
      <c r="H38" s="26"/>
      <c r="J38" s="26"/>
      <c r="K38" s="39"/>
      <c r="M38" s="39"/>
      <c r="O38" s="39"/>
    </row>
    <row r="39" spans="1:15" ht="14.25" customHeight="1">
      <c r="A39" s="2" t="s">
        <v>82</v>
      </c>
      <c r="B39" s="25"/>
      <c r="C39" s="38">
        <f>-SUM('2019 Lodo'!$E85)</f>
        <v>-3900</v>
      </c>
      <c r="D39" s="26">
        <f t="shared" si="4"/>
        <v>-800</v>
      </c>
      <c r="E39" s="26">
        <f>'2019 Budsjett'!$C59</f>
        <v>-3100</v>
      </c>
      <c r="F39" s="26">
        <f t="shared" si="5"/>
        <v>-217.25</v>
      </c>
      <c r="G39" s="38">
        <f>-SUM('2018 Lodo'!$E85)</f>
        <v>-3682.75</v>
      </c>
      <c r="H39" s="26"/>
      <c r="J39" s="26"/>
      <c r="K39" s="39"/>
      <c r="M39" s="39"/>
      <c r="O39" s="39"/>
    </row>
    <row r="40" spans="1:15" ht="14.25" customHeight="1">
      <c r="A40" s="2" t="s">
        <v>83</v>
      </c>
      <c r="B40" s="25"/>
      <c r="C40" s="38">
        <f>-SUM('2019 Lodo'!$E87)</f>
        <v>0</v>
      </c>
      <c r="D40" s="26">
        <f t="shared" si="4"/>
        <v>0</v>
      </c>
      <c r="E40" s="26">
        <f>'2019 Budsjett'!$C60</f>
        <v>0</v>
      </c>
      <c r="F40" s="26">
        <f t="shared" si="5"/>
        <v>-30519.63</v>
      </c>
      <c r="G40" s="38">
        <f>-SUM('2018 Lodo'!$E87)</f>
        <v>30519.63</v>
      </c>
      <c r="H40" s="26"/>
      <c r="J40" s="26"/>
      <c r="K40" s="39"/>
      <c r="M40" s="39"/>
      <c r="O40" s="39"/>
    </row>
    <row r="41" spans="1:21" ht="14.25" customHeight="1">
      <c r="A41" s="2" t="s">
        <v>84</v>
      </c>
      <c r="B41" s="25"/>
      <c r="C41" s="38">
        <f>-'2019 Lodo'!$E89</f>
        <v>-13802.75</v>
      </c>
      <c r="D41" s="26">
        <f t="shared" si="4"/>
        <v>-13802.75</v>
      </c>
      <c r="E41" s="26">
        <f>'2019 Budsjett'!$C61</f>
        <v>0</v>
      </c>
      <c r="F41" s="26">
        <f t="shared" si="5"/>
        <v>-13802.75</v>
      </c>
      <c r="G41" s="38">
        <f>-'2018 Lodo'!$E89</f>
        <v>0</v>
      </c>
      <c r="H41" s="26"/>
      <c r="J41" s="26"/>
      <c r="K41" s="39"/>
      <c r="M41" s="39"/>
      <c r="O41" s="39"/>
      <c r="U41" s="40"/>
    </row>
    <row r="42" spans="1:22" ht="14.25" customHeight="1">
      <c r="A42" s="2" t="s">
        <v>85</v>
      </c>
      <c r="B42" s="25"/>
      <c r="C42" s="38">
        <f>-SUM('2019 Lodo'!$E88)</f>
        <v>0</v>
      </c>
      <c r="D42" s="26">
        <f t="shared" si="4"/>
        <v>0</v>
      </c>
      <c r="E42" s="26">
        <f>'2019 Budsjett'!$C62</f>
        <v>0</v>
      </c>
      <c r="F42" s="26">
        <f t="shared" si="5"/>
        <v>0</v>
      </c>
      <c r="G42" s="38">
        <f>-SUM('2018 Lodo'!$E88)</f>
        <v>0</v>
      </c>
      <c r="H42" s="26"/>
      <c r="J42" s="26"/>
      <c r="K42" s="39"/>
      <c r="M42" s="39"/>
      <c r="O42" s="39"/>
      <c r="R42" s="40"/>
      <c r="T42" s="40"/>
      <c r="V42" s="40"/>
    </row>
    <row r="43" spans="1:15" s="6" customFormat="1" ht="17.25" customHeight="1">
      <c r="A43" s="6" t="s">
        <v>86</v>
      </c>
      <c r="B43" s="27"/>
      <c r="C43" s="32">
        <f>SUM(C38:C42)</f>
        <v>-11641.3</v>
      </c>
      <c r="D43" s="26">
        <f t="shared" si="4"/>
        <v>-12541.3</v>
      </c>
      <c r="E43" s="28">
        <f>SUM(E38:E42)</f>
        <v>900</v>
      </c>
      <c r="F43" s="26">
        <f t="shared" si="5"/>
        <v>-42124.06</v>
      </c>
      <c r="G43" s="32">
        <f>SUM(G38:G42)</f>
        <v>30482.760000000002</v>
      </c>
      <c r="H43" s="26"/>
      <c r="J43" s="26"/>
      <c r="K43" s="33"/>
      <c r="M43" s="33"/>
      <c r="O43" s="33"/>
    </row>
    <row r="44" spans="1:25" s="6" customFormat="1" ht="31.5" customHeight="1">
      <c r="A44" s="41" t="s">
        <v>87</v>
      </c>
      <c r="B44" s="27" t="s">
        <v>88</v>
      </c>
      <c r="C44" s="32">
        <f>C36+C43</f>
        <v>-43804.86000000006</v>
      </c>
      <c r="D44" s="26">
        <f t="shared" si="4"/>
        <v>16305.139999999941</v>
      </c>
      <c r="E44" s="28">
        <f>E36+E43</f>
        <v>-60110</v>
      </c>
      <c r="F44" s="26">
        <f t="shared" si="5"/>
        <v>-44488.520000000084</v>
      </c>
      <c r="G44" s="32">
        <f>G36+G43</f>
        <v>683.6600000000253</v>
      </c>
      <c r="H44" s="26"/>
      <c r="J44" s="26"/>
      <c r="K44" s="33"/>
      <c r="M44" s="33"/>
      <c r="O44" s="33"/>
      <c r="Y44" s="1"/>
    </row>
    <row r="45" ht="15.75" customHeight="1"/>
    <row r="46" ht="18.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51"/>
  <sheetViews>
    <sheetView workbookViewId="0" topLeftCell="A1">
      <selection activeCell="A52" sqref="A52"/>
    </sheetView>
  </sheetViews>
  <sheetFormatPr defaultColWidth="9.140625" defaultRowHeight="27.75" customHeight="1"/>
  <cols>
    <col min="1" max="1" width="41.421875" style="85" customWidth="1"/>
    <col min="2" max="2" width="7.28125" style="85" customWidth="1"/>
    <col min="3" max="3" width="18.140625" style="85" customWidth="1"/>
    <col min="4" max="4" width="15.8515625" style="85" customWidth="1"/>
    <col min="5" max="5" width="14.28125" style="85" customWidth="1"/>
    <col min="6" max="6" width="15.8515625" style="85" customWidth="1"/>
    <col min="7" max="7" width="14.28125" style="85" customWidth="1"/>
    <col min="8" max="8" width="15.8515625" style="85" customWidth="1"/>
    <col min="9" max="9" width="14.28125" style="85" customWidth="1"/>
    <col min="10" max="10" width="15.140625" style="85" customWidth="1"/>
    <col min="11" max="11" width="14.28125" style="85" customWidth="1"/>
    <col min="12" max="12" width="17.7109375" style="85" customWidth="1"/>
    <col min="13" max="13" width="16.140625" style="85" customWidth="1"/>
    <col min="14" max="14" width="14.28125" style="85" customWidth="1"/>
    <col min="15" max="16384" width="11.57421875" style="85" customWidth="1"/>
  </cols>
  <sheetData>
    <row r="1" ht="12.75" customHeight="1">
      <c r="A1" s="103" t="s">
        <v>344</v>
      </c>
    </row>
    <row r="2" spans="12:14" ht="30" customHeight="1">
      <c r="L2" s="104"/>
      <c r="N2" s="104"/>
    </row>
    <row r="3" spans="3:13" s="104" customFormat="1" ht="14.25" customHeight="1">
      <c r="C3" s="105">
        <v>2015</v>
      </c>
      <c r="D3" s="104" t="s">
        <v>322</v>
      </c>
      <c r="E3" s="108">
        <v>2014</v>
      </c>
      <c r="F3" s="104" t="s">
        <v>345</v>
      </c>
      <c r="G3" s="108"/>
      <c r="I3" s="108"/>
      <c r="K3" s="108"/>
      <c r="M3" s="106"/>
    </row>
    <row r="4" spans="4:13" s="104" customFormat="1" ht="14.25" customHeight="1">
      <c r="D4" s="104" t="s">
        <v>323</v>
      </c>
      <c r="F4" s="104" t="s">
        <v>323</v>
      </c>
      <c r="M4"/>
    </row>
    <row r="5" spans="1:12" ht="18" customHeight="1">
      <c r="A5" s="109" t="s">
        <v>41</v>
      </c>
      <c r="B5" s="104" t="s">
        <v>2</v>
      </c>
      <c r="C5" s="104"/>
      <c r="D5" s="104"/>
      <c r="E5" s="104"/>
      <c r="F5" s="104"/>
      <c r="G5" s="104"/>
      <c r="H5" s="104"/>
      <c r="I5" s="104"/>
      <c r="J5" s="104"/>
      <c r="K5" s="104"/>
      <c r="L5" s="104"/>
    </row>
    <row r="6" spans="1:6" ht="15.75" customHeight="1">
      <c r="A6" s="85" t="s">
        <v>42</v>
      </c>
      <c r="B6" s="111"/>
      <c r="C6" s="85">
        <f>-SUM('2015 Lodo'!$E31:$E36)</f>
        <v>354975</v>
      </c>
      <c r="D6" s="85">
        <f>SUM('2015 Budsjett'!$C6)</f>
        <v>330000</v>
      </c>
      <c r="E6" s="85">
        <f>-SUM('2014 Lodo'!$E32:$E35)</f>
        <v>344997.5</v>
      </c>
      <c r="F6" s="85">
        <f>SUM('2014 Budsjett'!$C6)</f>
        <v>276570</v>
      </c>
    </row>
    <row r="7" spans="1:6" ht="15" customHeight="1">
      <c r="A7" s="85" t="s">
        <v>43</v>
      </c>
      <c r="B7" s="111" t="s">
        <v>284</v>
      </c>
      <c r="C7" s="85">
        <f>-'2015 Lodo'!$E38</f>
        <v>-35687.5</v>
      </c>
      <c r="D7" s="85">
        <f>SUM('2015 Budsjett'!$C8)</f>
        <v>-20000</v>
      </c>
      <c r="E7" s="85">
        <f>-'2014 Lodo'!$E38</f>
        <v>-30477.5</v>
      </c>
      <c r="F7" s="85">
        <f>SUM('2014 Budsjett'!$C8)</f>
        <v>-19359.9</v>
      </c>
    </row>
    <row r="8" spans="1:6" ht="14.25" customHeight="1">
      <c r="A8" s="85" t="s">
        <v>48</v>
      </c>
      <c r="B8" s="111" t="s">
        <v>285</v>
      </c>
      <c r="C8" s="85">
        <f>-SUM('2015 Lodo'!$E31,'2015 Lodo'!$E36,'2015 Lodo'!$E37,'2015 Lodo'!$E39:$E42)</f>
        <v>0</v>
      </c>
      <c r="D8" s="85">
        <f>SUM('2015 Budsjett'!$B9)</f>
        <v>0</v>
      </c>
      <c r="E8" s="85">
        <f>-SUM('2014 Lodo'!$E31,'2014 Lodo'!$E36,'2014 Lodo'!$E37,'2014 Lodo'!$E39:$E42)</f>
        <v>16747</v>
      </c>
      <c r="F8" s="85">
        <f>SUM('2014 Budsjett'!$B9)</f>
        <v>0</v>
      </c>
    </row>
    <row r="9" spans="1:6" s="89" customFormat="1" ht="21" customHeight="1">
      <c r="A9" s="89" t="s">
        <v>50</v>
      </c>
      <c r="B9" s="112"/>
      <c r="C9" s="89">
        <f>SUM(C6:C8)</f>
        <v>319287.5</v>
      </c>
      <c r="D9" s="89">
        <f>SUM(D6:D8)</f>
        <v>310000</v>
      </c>
      <c r="E9" s="89">
        <f>SUM(E6:E8)</f>
        <v>331267</v>
      </c>
      <c r="F9" s="89">
        <f>SUM(F6:F8)</f>
        <v>257210.1</v>
      </c>
    </row>
    <row r="10" spans="1:2" ht="27.75" customHeight="1">
      <c r="A10" s="109" t="s">
        <v>51</v>
      </c>
      <c r="B10" s="111"/>
    </row>
    <row r="11" spans="1:9" ht="14.25" customHeight="1">
      <c r="A11" s="85" t="s">
        <v>324</v>
      </c>
      <c r="B11" s="111"/>
      <c r="C11" s="113">
        <f>SUM('2015 Lodo'!$E43:$E46)</f>
        <v>186151.12</v>
      </c>
      <c r="D11" s="85">
        <f>SUM('2015 Budsjett'!$C15)</f>
        <v>184000</v>
      </c>
      <c r="E11" s="113">
        <f>SUM('2014 Lodo'!$E43:$E46)</f>
        <v>161253.07</v>
      </c>
      <c r="F11" s="85">
        <f>SUM('2014 Budsjett'!$C15)</f>
        <v>188588.4</v>
      </c>
      <c r="G11" s="114"/>
      <c r="I11" s="114"/>
    </row>
    <row r="12" spans="1:9" ht="14.25" customHeight="1">
      <c r="A12" s="85" t="s">
        <v>53</v>
      </c>
      <c r="B12" s="111"/>
      <c r="C12" s="113">
        <f>'2015 Lodo'!$E75</f>
        <v>2400</v>
      </c>
      <c r="D12" s="85">
        <f>SUM('2015 Budsjett'!$C17)</f>
        <v>10000</v>
      </c>
      <c r="E12" s="113">
        <f>'2014 Lodo'!$E73</f>
        <v>0</v>
      </c>
      <c r="F12" s="85">
        <f>SUM('2014 Budsjett'!$C17)</f>
        <v>10000</v>
      </c>
      <c r="G12" s="114"/>
      <c r="I12" s="114"/>
    </row>
    <row r="13" spans="1:9" ht="14.25" customHeight="1">
      <c r="A13" s="85" t="s">
        <v>346</v>
      </c>
      <c r="B13" s="111"/>
      <c r="C13" s="113">
        <f>'2015 Lodo'!$E59</f>
        <v>5100.24</v>
      </c>
      <c r="D13" s="85">
        <f>SUM('2015 Budsjett'!$C18)</f>
        <v>10000</v>
      </c>
      <c r="E13" s="113">
        <f>'2014 Lodo'!$E59</f>
        <v>2867.57</v>
      </c>
      <c r="F13" s="85">
        <f>SUM('2014 Budsjett'!$C18)</f>
        <v>10000</v>
      </c>
      <c r="G13" s="114"/>
      <c r="I13" s="114"/>
    </row>
    <row r="14" spans="1:9" ht="14.25" customHeight="1">
      <c r="A14" s="85" t="s">
        <v>55</v>
      </c>
      <c r="B14" s="111"/>
      <c r="C14" s="113">
        <f>'2015 Lodo'!$E60</f>
        <v>4192.17</v>
      </c>
      <c r="D14" s="85">
        <f>SUM('2015 Budsjett'!$C19)</f>
        <v>62000</v>
      </c>
      <c r="E14" s="113">
        <f>'2014 Lodo'!$E60</f>
        <v>9600</v>
      </c>
      <c r="F14" s="85">
        <f>SUM('2014 Budsjett'!$C19)</f>
        <v>12000</v>
      </c>
      <c r="G14" s="114"/>
      <c r="I14" s="114"/>
    </row>
    <row r="15" spans="1:9" ht="14.25" customHeight="1">
      <c r="A15" s="85" t="s">
        <v>171</v>
      </c>
      <c r="B15" s="111" t="s">
        <v>44</v>
      </c>
      <c r="C15" s="113">
        <f>'2015 Lodo'!$E63+'2015 Lodo'!D62</f>
        <v>7150</v>
      </c>
      <c r="D15" s="85">
        <f>SUM('2015 Budsjett'!$C20)</f>
        <v>12000</v>
      </c>
      <c r="E15" s="113">
        <f>'2014 Lodo'!$E63</f>
        <v>4624.15</v>
      </c>
      <c r="F15" s="85">
        <f>SUM('2014 Budsjett'!$C20)</f>
        <v>12000</v>
      </c>
      <c r="G15" s="114"/>
      <c r="I15" s="114"/>
    </row>
    <row r="16" spans="1:9" ht="14.25" customHeight="1">
      <c r="A16" s="85" t="s">
        <v>60</v>
      </c>
      <c r="B16" s="111" t="s">
        <v>286</v>
      </c>
      <c r="C16" s="113">
        <f>SUM('2015 Lodo'!$E51,'2015 Lodo'!$E69,'2015 Lodo'!$E70)</f>
        <v>63286.16</v>
      </c>
      <c r="D16" s="85">
        <f>SUM('2015 Budsjett'!$C21)</f>
        <v>40000</v>
      </c>
      <c r="E16" s="113">
        <f>SUM('2014 Lodo'!$E51,'2014 Lodo'!$E69,'2014 Lodo'!$E70)</f>
        <v>36805.92</v>
      </c>
      <c r="F16" s="85">
        <f>SUM('2014 Budsjett'!$C21)</f>
        <v>40000</v>
      </c>
      <c r="G16" s="114"/>
      <c r="I16" s="114"/>
    </row>
    <row r="17" spans="1:9" ht="14.25" customHeight="1">
      <c r="A17" s="85" t="s">
        <v>61</v>
      </c>
      <c r="B17" s="111" t="s">
        <v>287</v>
      </c>
      <c r="C17" s="113">
        <f>'2015 Lodo'!$E56</f>
        <v>70376.25</v>
      </c>
      <c r="D17" s="85">
        <f>SUM('2015 Budsjett'!$C22)</f>
        <v>40000</v>
      </c>
      <c r="E17" s="113">
        <f>'2014 Lodo'!$E56</f>
        <v>56225</v>
      </c>
      <c r="F17" s="85">
        <f>SUM('2014 Budsjett'!$C22)</f>
        <v>40000</v>
      </c>
      <c r="G17" s="114"/>
      <c r="I17" s="114"/>
    </row>
    <row r="18" spans="1:9" ht="14.25" customHeight="1">
      <c r="A18" s="85" t="s">
        <v>65</v>
      </c>
      <c r="B18" s="111"/>
      <c r="C18" s="113">
        <v>0</v>
      </c>
      <c r="D18" s="85">
        <f>SUM('2015 Budsjett'!$C23)</f>
        <v>3000</v>
      </c>
      <c r="E18" s="113">
        <v>0</v>
      </c>
      <c r="F18" s="85">
        <f>SUM('2014 Budsjett'!$C23)</f>
        <v>3000</v>
      </c>
      <c r="G18" s="114"/>
      <c r="I18" s="114"/>
    </row>
    <row r="19" spans="1:9" ht="14.25" customHeight="1">
      <c r="A19" s="85" t="s">
        <v>66</v>
      </c>
      <c r="B19" s="111" t="s">
        <v>288</v>
      </c>
      <c r="C19" s="113">
        <f>'2015 Lodo'!$E52</f>
        <v>0</v>
      </c>
      <c r="D19" s="85">
        <f>SUM('2015 Budsjett'!$C24)</f>
        <v>10000</v>
      </c>
      <c r="E19" s="113">
        <f>'2014 Lodo'!$E52</f>
        <v>0</v>
      </c>
      <c r="F19" s="85">
        <f>SUM('2014 Budsjett'!$C24)</f>
        <v>30000</v>
      </c>
      <c r="G19" s="114"/>
      <c r="I19" s="114"/>
    </row>
    <row r="20" spans="1:9" ht="14.25" customHeight="1">
      <c r="A20" s="85" t="s">
        <v>68</v>
      </c>
      <c r="B20" s="111" t="s">
        <v>289</v>
      </c>
      <c r="C20" s="113">
        <f>SUM('2015 Lodo'!$E53:$E54)</f>
        <v>41937.5</v>
      </c>
      <c r="D20" s="85">
        <f>SUM('2015 Budsjett'!$C25)</f>
        <v>43000</v>
      </c>
      <c r="E20" s="113">
        <f>SUM('2014 Lodo'!$E53:$E54)</f>
        <v>42231</v>
      </c>
      <c r="F20" s="85">
        <f>SUM('2014 Budsjett'!$C25)</f>
        <v>23000</v>
      </c>
      <c r="G20" s="114"/>
      <c r="I20" s="114"/>
    </row>
    <row r="21" spans="1:9" ht="14.25" customHeight="1">
      <c r="A21" s="85" t="s">
        <v>70</v>
      </c>
      <c r="B21" s="111"/>
      <c r="C21" s="113">
        <f>'2015 Lodo'!$E68</f>
        <v>1525</v>
      </c>
      <c r="D21" s="85">
        <f>SUM('2015 Budsjett'!$C26)</f>
        <v>5000</v>
      </c>
      <c r="E21" s="113">
        <f>'2014 Lodo'!$E68</f>
        <v>0</v>
      </c>
      <c r="F21" s="85">
        <f>SUM('2014 Budsjett'!$C26)</f>
        <v>5000</v>
      </c>
      <c r="G21" s="114"/>
      <c r="I21" s="114"/>
    </row>
    <row r="22" spans="1:9" ht="14.25" customHeight="1">
      <c r="A22" s="85" t="s">
        <v>71</v>
      </c>
      <c r="B22" s="111"/>
      <c r="C22" s="113">
        <f>'2015 Lodo'!$E74</f>
        <v>0</v>
      </c>
      <c r="D22" s="85">
        <f>SUM('2015 Budsjett'!$C27)</f>
        <v>10000</v>
      </c>
      <c r="E22" s="113">
        <f>'2014 Lodo'!$E74</f>
        <v>0</v>
      </c>
      <c r="F22" s="85">
        <f>SUM('2014 Budsjett'!$C27)</f>
        <v>10000</v>
      </c>
      <c r="G22" s="114"/>
      <c r="I22" s="114"/>
    </row>
    <row r="23" spans="1:9" ht="14.25" customHeight="1">
      <c r="A23" s="85" t="s">
        <v>72</v>
      </c>
      <c r="B23" s="111"/>
      <c r="C23" s="113">
        <f>SUM('2015 Lodo'!$E72:$E73)</f>
        <v>0</v>
      </c>
      <c r="D23" s="85">
        <f>SUM('2015 Budsjett'!$C28)</f>
        <v>500</v>
      </c>
      <c r="E23" s="113">
        <f>SUM('2014 Lodo'!$E72:$E73)</f>
        <v>0</v>
      </c>
      <c r="F23" s="85">
        <f>SUM('2014 Budsjett'!$C28)</f>
        <v>500</v>
      </c>
      <c r="G23" s="114"/>
      <c r="I23" s="114"/>
    </row>
    <row r="24" spans="1:9" ht="14.25" customHeight="1">
      <c r="A24" s="85" t="s">
        <v>73</v>
      </c>
      <c r="B24" s="111"/>
      <c r="C24" s="113">
        <f>'2015 Lodo'!$E67</f>
        <v>6612.14</v>
      </c>
      <c r="D24" s="85">
        <f>SUM('2015 Budsjett'!$C29)</f>
        <v>3000</v>
      </c>
      <c r="E24" s="113">
        <f>'2014 Lodo'!$E67</f>
        <v>2160</v>
      </c>
      <c r="F24" s="85">
        <f>SUM('2014 Budsjett'!$C29)</f>
        <v>3000</v>
      </c>
      <c r="G24" s="114"/>
      <c r="I24" s="114"/>
    </row>
    <row r="25" spans="1:9" ht="14.25" customHeight="1">
      <c r="A25" s="85" t="s">
        <v>74</v>
      </c>
      <c r="B25" s="111"/>
      <c r="C25" s="113">
        <f>'2015 Lodo'!$E48</f>
        <v>11288</v>
      </c>
      <c r="D25" s="85">
        <f>SUM('2015 Budsjett'!$C30)</f>
        <v>10500</v>
      </c>
      <c r="E25" s="113">
        <f>'2014 Lodo'!$E48</f>
        <v>10964</v>
      </c>
      <c r="F25" s="85">
        <f>SUM('2014 Budsjett'!$C30)</f>
        <v>10500</v>
      </c>
      <c r="G25" s="114"/>
      <c r="I25" s="114"/>
    </row>
    <row r="26" spans="1:9" ht="15" customHeight="1">
      <c r="A26" s="85" t="s">
        <v>75</v>
      </c>
      <c r="B26" s="111"/>
      <c r="C26" s="113">
        <f>SUM('2015 Lodo'!$E58,'2015 Lodo'!$E64,'2015 Lodo'!$E57)</f>
        <v>2100</v>
      </c>
      <c r="D26" s="85">
        <f>SUM('2015 Budsjett'!$C31)</f>
        <v>2000</v>
      </c>
      <c r="E26" s="113">
        <f>SUM('2014 Lodo'!$E58,'2014 Lodo'!$E64,'2014 Lodo'!$E57)</f>
        <v>0</v>
      </c>
      <c r="F26" s="85">
        <f>SUM('2014 Budsjett'!$C31)</f>
        <v>2000</v>
      </c>
      <c r="G26" s="114"/>
      <c r="I26" s="114"/>
    </row>
    <row r="27" spans="1:9" ht="14.25" customHeight="1">
      <c r="A27" s="85" t="s">
        <v>347</v>
      </c>
      <c r="B27" s="111"/>
      <c r="C27" s="113">
        <f>SUM('2015 Lodo'!$E61)</f>
        <v>0</v>
      </c>
      <c r="D27" s="85">
        <f>SUM('2015 Budsjett'!$C32)</f>
        <v>18000</v>
      </c>
      <c r="E27" s="113">
        <f>SUM('2014 Lodo'!$E61)</f>
        <v>0</v>
      </c>
      <c r="F27" s="85">
        <f>SUM('2014 Budsjett'!$C32)</f>
        <v>18000</v>
      </c>
      <c r="G27" s="114"/>
      <c r="I27" s="114"/>
    </row>
    <row r="28" spans="1:9" ht="14.25" customHeight="1">
      <c r="A28" t="s">
        <v>76</v>
      </c>
      <c r="B28" s="111" t="s">
        <v>290</v>
      </c>
      <c r="C28" s="113">
        <f>SUM('2015 Lodo'!$E71)</f>
        <v>18750</v>
      </c>
      <c r="D28" s="85">
        <f>SUM('2015 Budsjett'!$C33)</f>
        <v>15000</v>
      </c>
      <c r="E28" s="113">
        <f>SUM('2014 Lodo'!$E71)</f>
        <v>0</v>
      </c>
      <c r="F28" s="85">
        <f>SUM('2014 Budsjett'!$C33)</f>
        <v>15000</v>
      </c>
      <c r="G28" s="114"/>
      <c r="I28" s="114"/>
    </row>
    <row r="29" spans="1:9" ht="14.25" customHeight="1">
      <c r="A29" t="s">
        <v>348</v>
      </c>
      <c r="B29" s="111" t="s">
        <v>286</v>
      </c>
      <c r="C29" s="113"/>
      <c r="D29" s="85">
        <f>SUM('2015 Budsjett'!$C34)</f>
        <v>100000</v>
      </c>
      <c r="E29" s="113"/>
      <c r="G29" s="114"/>
      <c r="I29" s="114"/>
    </row>
    <row r="30" spans="1:6" s="89" customFormat="1" ht="25.5" customHeight="1">
      <c r="A30" s="89" t="s">
        <v>78</v>
      </c>
      <c r="B30" s="112"/>
      <c r="C30" s="115">
        <f>SUM(C11:C29)</f>
        <v>420868.58</v>
      </c>
      <c r="D30" s="89">
        <f>SUM(D11:D29)</f>
        <v>578000</v>
      </c>
      <c r="E30" s="115">
        <f>SUM(E11:E28)</f>
        <v>326730.71</v>
      </c>
      <c r="F30" s="89">
        <f>SUM(F11:F28)</f>
        <v>432588.4</v>
      </c>
    </row>
    <row r="31" spans="1:6" s="109" customFormat="1" ht="40.5" customHeight="1">
      <c r="A31" s="109" t="s">
        <v>79</v>
      </c>
      <c r="B31" s="116"/>
      <c r="C31" s="117">
        <f>C9-C30</f>
        <v>-101581.08000000002</v>
      </c>
      <c r="D31" s="109">
        <f>D9-D30</f>
        <v>-268000</v>
      </c>
      <c r="E31" s="117">
        <f>E9-E30</f>
        <v>4536.289999999979</v>
      </c>
      <c r="F31" s="109">
        <f>F9-F30</f>
        <v>-175378.30000000002</v>
      </c>
    </row>
    <row r="32" spans="1:5" ht="27" customHeight="1">
      <c r="A32" s="89" t="s">
        <v>80</v>
      </c>
      <c r="B32" s="111"/>
      <c r="C32" s="118"/>
      <c r="E32" s="118"/>
    </row>
    <row r="33" spans="1:6" ht="18" customHeight="1">
      <c r="A33" s="85" t="s">
        <v>81</v>
      </c>
      <c r="B33" s="111"/>
      <c r="C33" s="118">
        <f>-SUM('2015 Lodo'!$E77)</f>
        <v>12609.14</v>
      </c>
      <c r="D33" s="85">
        <f>SUM('2015 Budsjett'!$C40)</f>
        <v>20000</v>
      </c>
      <c r="E33" s="118">
        <f>-SUM('2014 Lodo'!$E77)</f>
        <v>25001.51</v>
      </c>
      <c r="F33" s="85">
        <f>SUM('2014 Budsjett'!$C40)</f>
        <v>20000</v>
      </c>
    </row>
    <row r="34" spans="1:6" ht="14.25" customHeight="1">
      <c r="A34" s="85" t="s">
        <v>82</v>
      </c>
      <c r="B34" s="111"/>
      <c r="C34" s="118">
        <f>-SUM('2015 Lodo'!$E76)</f>
        <v>-3975</v>
      </c>
      <c r="D34" s="85">
        <f>SUM('2015 Budsjett'!$C41)</f>
        <v>-3000</v>
      </c>
      <c r="E34" s="118">
        <f>-SUM('2014 Lodo'!$E76)</f>
        <v>-3506.5</v>
      </c>
      <c r="F34" s="85">
        <f>SUM('2014 Budsjett'!$C41)</f>
        <v>-3000</v>
      </c>
    </row>
    <row r="35" spans="1:6" ht="14.25" customHeight="1">
      <c r="A35" s="85" t="s">
        <v>83</v>
      </c>
      <c r="B35" s="111"/>
      <c r="C35" s="118">
        <f>-SUM('2015 Lodo'!$E78)</f>
        <v>1344.69</v>
      </c>
      <c r="D35" s="85">
        <f>SUM('2015 Budsjett'!$C42)</f>
        <v>0</v>
      </c>
      <c r="E35" s="118">
        <f>-SUM('2014 Lodo'!$E78)</f>
        <v>11093.99</v>
      </c>
      <c r="F35" s="85">
        <f>SUM('2014 Budsjett'!$C42)</f>
        <v>0</v>
      </c>
    </row>
    <row r="36" spans="1:11" ht="14.25" customHeight="1">
      <c r="A36" s="85" t="s">
        <v>84</v>
      </c>
      <c r="B36" s="111"/>
      <c r="C36" s="118">
        <f>-'2015 Lodo'!$E80</f>
        <v>0</v>
      </c>
      <c r="D36" s="85">
        <f>SUM('2015 Budsjett'!$C43)</f>
        <v>0</v>
      </c>
      <c r="E36" s="118">
        <f>-'2014 Lodo'!$E80</f>
        <v>0</v>
      </c>
      <c r="F36" s="85">
        <f>SUM('2014 Budsjett'!$C43)</f>
        <v>0</v>
      </c>
      <c r="K36" s="119"/>
    </row>
    <row r="37" spans="1:12" ht="14.25" customHeight="1">
      <c r="A37" s="85" t="s">
        <v>85</v>
      </c>
      <c r="B37" s="111"/>
      <c r="C37" s="118">
        <f>-SUM('2015 Lodo'!$E79)</f>
        <v>0</v>
      </c>
      <c r="D37" s="85">
        <f>SUM('2015 Budsjett'!$C44)</f>
        <v>0</v>
      </c>
      <c r="E37" s="118">
        <f>-SUM('2014 Lodo'!$E79)</f>
        <v>0</v>
      </c>
      <c r="F37" s="85">
        <f>SUM('2014 Budsjett'!$C44)</f>
        <v>0</v>
      </c>
      <c r="H37" s="119"/>
      <c r="J37" s="119"/>
      <c r="L37" s="119"/>
    </row>
    <row r="38" spans="1:6" s="89" customFormat="1" ht="17.25" customHeight="1">
      <c r="A38" s="89" t="s">
        <v>86</v>
      </c>
      <c r="B38" s="112"/>
      <c r="C38" s="115">
        <f>SUM(C33:C37)</f>
        <v>9978.83</v>
      </c>
      <c r="D38" s="89">
        <f>SUM(D33:D37)</f>
        <v>17000</v>
      </c>
      <c r="E38" s="115">
        <f>SUM(E33:E37)</f>
        <v>32589</v>
      </c>
      <c r="F38" s="89">
        <f>SUM(F33:F37)</f>
        <v>17000</v>
      </c>
    </row>
    <row r="39" spans="1:15" s="89" customFormat="1" ht="31.5" customHeight="1">
      <c r="A39" s="120" t="s">
        <v>87</v>
      </c>
      <c r="B39" s="112" t="s">
        <v>47</v>
      </c>
      <c r="C39" s="115">
        <f>C31+C38</f>
        <v>-91602.25000000001</v>
      </c>
      <c r="D39" s="89">
        <f>D31+D38</f>
        <v>-251000</v>
      </c>
      <c r="E39" s="115">
        <f>E31+E38</f>
        <v>37125.28999999998</v>
      </c>
      <c r="F39" s="89">
        <f>F31+F38</f>
        <v>-158378.30000000002</v>
      </c>
      <c r="O39"/>
    </row>
    <row r="41" ht="14.25" customHeight="1">
      <c r="A41" s="85" t="s">
        <v>291</v>
      </c>
    </row>
    <row r="42" ht="14.25" customHeight="1">
      <c r="A42" s="85" t="s">
        <v>292</v>
      </c>
    </row>
    <row r="43" spans="1:10" ht="14.25" customHeight="1">
      <c r="A43" t="s">
        <v>349</v>
      </c>
      <c r="E43"/>
      <c r="F43"/>
      <c r="G43"/>
      <c r="H43"/>
      <c r="I43"/>
      <c r="J43"/>
    </row>
    <row r="44" ht="14.25" customHeight="1">
      <c r="A44" s="85" t="s">
        <v>350</v>
      </c>
    </row>
    <row r="45" ht="14.25" customHeight="1">
      <c r="A45" t="s">
        <v>351</v>
      </c>
    </row>
    <row r="46" ht="14.25" customHeight="1">
      <c r="A46" t="s">
        <v>352</v>
      </c>
    </row>
    <row r="47" ht="14.25" customHeight="1">
      <c r="A47" s="85" t="s">
        <v>296</v>
      </c>
    </row>
    <row r="48" ht="14.25" customHeight="1">
      <c r="A48" s="85" t="s">
        <v>353</v>
      </c>
    </row>
    <row r="49" spans="1:256" ht="14.25" customHeight="1">
      <c r="A49" t="s">
        <v>298</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ht="15.75" customHeight="1">
      <c r="A50" s="85" t="s">
        <v>354</v>
      </c>
    </row>
    <row r="51" ht="15.75" customHeight="1">
      <c r="A51" s="85" t="s">
        <v>300</v>
      </c>
    </row>
    <row r="65535" ht="12.75" customHeight="1"/>
    <row r="65536" ht="12.75" customHeight="1"/>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C48"/>
  <sheetViews>
    <sheetView workbookViewId="0" topLeftCell="A1">
      <selection activeCell="B48" sqref="B48"/>
    </sheetView>
  </sheetViews>
  <sheetFormatPr defaultColWidth="9.140625" defaultRowHeight="12.75"/>
  <cols>
    <col min="1" max="1" width="41.421875" style="0" customWidth="1"/>
    <col min="2" max="3" width="17.421875" style="0" customWidth="1"/>
    <col min="4" max="16384" width="11.421875" style="0" customWidth="1"/>
  </cols>
  <sheetData>
    <row r="2" ht="14.25">
      <c r="A2" t="s">
        <v>355</v>
      </c>
    </row>
    <row r="3" ht="14.25">
      <c r="C3" s="87">
        <v>2015</v>
      </c>
    </row>
    <row r="4" ht="14.25">
      <c r="C4" t="s">
        <v>330</v>
      </c>
    </row>
    <row r="5" spans="1:2" ht="16.5">
      <c r="A5" s="90" t="s">
        <v>144</v>
      </c>
      <c r="B5" s="90"/>
    </row>
    <row r="6" spans="1:3" ht="14.25">
      <c r="A6" t="s">
        <v>356</v>
      </c>
      <c r="C6" s="125">
        <v>330000</v>
      </c>
    </row>
    <row r="7" spans="1:3" ht="14.25">
      <c r="A7" t="s">
        <v>357</v>
      </c>
      <c r="C7" s="126">
        <v>0.193187981342879</v>
      </c>
    </row>
    <row r="8" spans="1:3" ht="14.25">
      <c r="A8" t="s">
        <v>358</v>
      </c>
      <c r="C8" s="125">
        <v>-20000</v>
      </c>
    </row>
    <row r="9" spans="1:3" ht="14.25">
      <c r="A9" t="s">
        <v>359</v>
      </c>
      <c r="C9" s="125"/>
    </row>
    <row r="10" spans="1:3" ht="14.25">
      <c r="A10" t="s">
        <v>360</v>
      </c>
      <c r="C10" s="125"/>
    </row>
    <row r="11" ht="14.25">
      <c r="C11" s="125"/>
    </row>
    <row r="12" spans="1:3" ht="14.25">
      <c r="A12" s="87" t="s">
        <v>154</v>
      </c>
      <c r="B12" s="87"/>
      <c r="C12" s="127">
        <v>310000</v>
      </c>
    </row>
    <row r="13" ht="14.25">
      <c r="C13" s="125"/>
    </row>
    <row r="14" spans="1:3" ht="16.5">
      <c r="A14" s="90" t="s">
        <v>155</v>
      </c>
      <c r="B14" s="90"/>
      <c r="C14" s="125"/>
    </row>
    <row r="15" spans="1:3" ht="14.25">
      <c r="A15" t="s">
        <v>361</v>
      </c>
      <c r="C15" s="125">
        <v>184000</v>
      </c>
    </row>
    <row r="16" spans="1:3" ht="14.25">
      <c r="A16" t="s">
        <v>362</v>
      </c>
      <c r="C16" s="126">
        <v>-0.0243302345213173</v>
      </c>
    </row>
    <row r="17" spans="1:3" ht="14.25">
      <c r="A17" t="s">
        <v>363</v>
      </c>
      <c r="C17" s="125">
        <v>10000</v>
      </c>
    </row>
    <row r="18" spans="1:3" ht="14.25">
      <c r="A18" t="s">
        <v>364</v>
      </c>
      <c r="C18" s="125">
        <v>10000</v>
      </c>
    </row>
    <row r="19" spans="1:3" ht="14.25">
      <c r="A19" t="s">
        <v>365</v>
      </c>
      <c r="C19" s="125">
        <v>62000</v>
      </c>
    </row>
    <row r="20" spans="1:3" ht="14.25">
      <c r="A20" t="s">
        <v>366</v>
      </c>
      <c r="C20" s="125">
        <v>12000</v>
      </c>
    </row>
    <row r="21" spans="1:3" ht="14.25">
      <c r="A21" t="s">
        <v>367</v>
      </c>
      <c r="C21" s="125">
        <v>40000</v>
      </c>
    </row>
    <row r="22" spans="1:3" ht="14.25">
      <c r="A22" t="s">
        <v>368</v>
      </c>
      <c r="C22" s="125">
        <v>40000</v>
      </c>
    </row>
    <row r="23" spans="1:3" ht="14.25">
      <c r="A23" t="s">
        <v>369</v>
      </c>
      <c r="C23" s="125">
        <v>3000</v>
      </c>
    </row>
    <row r="24" spans="1:3" ht="14.25">
      <c r="A24" t="s">
        <v>162</v>
      </c>
      <c r="C24" s="125">
        <v>10000</v>
      </c>
    </row>
    <row r="25" spans="1:3" ht="14.25">
      <c r="A25" t="s">
        <v>370</v>
      </c>
      <c r="C25" s="125">
        <v>43000</v>
      </c>
    </row>
    <row r="26" spans="1:3" ht="14.25">
      <c r="A26" t="s">
        <v>371</v>
      </c>
      <c r="C26" s="125">
        <v>5000</v>
      </c>
    </row>
    <row r="27" spans="1:3" ht="14.25">
      <c r="A27" t="s">
        <v>372</v>
      </c>
      <c r="C27" s="125">
        <v>10000</v>
      </c>
    </row>
    <row r="28" spans="1:3" ht="14.25">
      <c r="A28" t="s">
        <v>373</v>
      </c>
      <c r="C28" s="125">
        <v>500</v>
      </c>
    </row>
    <row r="29" spans="1:3" ht="14.25">
      <c r="A29" t="s">
        <v>374</v>
      </c>
      <c r="C29" s="125">
        <v>3000</v>
      </c>
    </row>
    <row r="30" spans="1:3" ht="14.25">
      <c r="A30" t="s">
        <v>375</v>
      </c>
      <c r="C30" s="125">
        <v>10500</v>
      </c>
    </row>
    <row r="31" spans="1:3" ht="14.25">
      <c r="A31" t="s">
        <v>376</v>
      </c>
      <c r="C31" s="125">
        <v>2000</v>
      </c>
    </row>
    <row r="32" spans="1:3" ht="14.25">
      <c r="A32" t="s">
        <v>360</v>
      </c>
      <c r="C32" s="125">
        <v>18000</v>
      </c>
    </row>
    <row r="33" spans="1:3" ht="14.25">
      <c r="A33" t="s">
        <v>76</v>
      </c>
      <c r="C33" s="85">
        <v>15000</v>
      </c>
    </row>
    <row r="34" spans="1:3" ht="14.25">
      <c r="A34" t="s">
        <v>348</v>
      </c>
      <c r="C34" s="85">
        <v>100000</v>
      </c>
    </row>
    <row r="35" spans="1:3" ht="14.25">
      <c r="A35" s="87" t="s">
        <v>176</v>
      </c>
      <c r="B35" s="87"/>
      <c r="C35" s="127">
        <f>C15+SUM(C17:C34)</f>
        <v>578000</v>
      </c>
    </row>
    <row r="36" ht="14.25">
      <c r="C36" s="125"/>
    </row>
    <row r="37" spans="1:3" ht="16.5">
      <c r="A37" s="90" t="s">
        <v>177</v>
      </c>
      <c r="B37" s="90"/>
      <c r="C37" s="127">
        <f>C12-C35</f>
        <v>-268000</v>
      </c>
    </row>
    <row r="38" ht="14.25">
      <c r="C38" s="125"/>
    </row>
    <row r="39" spans="1:3" ht="16.5">
      <c r="A39" s="90" t="s">
        <v>377</v>
      </c>
      <c r="B39" s="90"/>
      <c r="C39" s="125"/>
    </row>
    <row r="40" spans="1:3" ht="14.25">
      <c r="A40" t="s">
        <v>378</v>
      </c>
      <c r="C40" s="125">
        <v>20000</v>
      </c>
    </row>
    <row r="41" spans="1:3" ht="14.25">
      <c r="A41" t="s">
        <v>379</v>
      </c>
      <c r="C41" s="125">
        <v>-3000</v>
      </c>
    </row>
    <row r="42" spans="1:3" ht="14.25">
      <c r="A42" t="s">
        <v>380</v>
      </c>
      <c r="C42" s="125"/>
    </row>
    <row r="43" spans="1:3" ht="14.25">
      <c r="A43" t="s">
        <v>381</v>
      </c>
      <c r="C43" s="125"/>
    </row>
    <row r="44" spans="1:3" ht="14.25">
      <c r="A44" t="s">
        <v>382</v>
      </c>
      <c r="C44" s="125"/>
    </row>
    <row r="45" ht="14.25">
      <c r="C45" s="125"/>
    </row>
    <row r="46" spans="1:3" ht="14.25">
      <c r="A46" s="87" t="s">
        <v>180</v>
      </c>
      <c r="B46" s="87"/>
      <c r="C46" s="127">
        <f>SUM(C40:C45)</f>
        <v>17000</v>
      </c>
    </row>
    <row r="47" ht="14.25">
      <c r="C47" s="125"/>
    </row>
    <row r="48" spans="1:3" ht="16.5">
      <c r="A48" s="90" t="s">
        <v>181</v>
      </c>
      <c r="B48" s="90"/>
      <c r="C48" s="127">
        <f>C37+C46</f>
        <v>-251000</v>
      </c>
    </row>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82"/>
  <sheetViews>
    <sheetView workbookViewId="0" topLeftCell="A28">
      <selection activeCell="B70" sqref="B70"/>
    </sheetView>
  </sheetViews>
  <sheetFormatPr defaultColWidth="9.140625" defaultRowHeight="12.75"/>
  <cols>
    <col min="1" max="1" width="11.421875" style="0" customWidth="1"/>
    <col min="2" max="2" width="32.421875" style="0" customWidth="1"/>
    <col min="3" max="3" width="17.8515625" style="82" customWidth="1"/>
    <col min="4" max="4" width="17.00390625" style="82" customWidth="1"/>
    <col min="5" max="5" width="14.8515625" style="82" customWidth="1"/>
    <col min="6" max="6" width="14.28125" style="82" customWidth="1"/>
    <col min="7" max="7" width="15.00390625" style="82" customWidth="1"/>
    <col min="8" max="8" width="20.7109375" style="82" customWidth="1"/>
    <col min="9" max="9" width="15.140625" style="82" customWidth="1"/>
    <col min="10" max="16384" width="11.421875" style="0" customWidth="1"/>
  </cols>
  <sheetData>
    <row r="1" ht="15.75">
      <c r="A1" s="128" t="s">
        <v>383</v>
      </c>
    </row>
    <row r="2" ht="15.75">
      <c r="A2" s="128"/>
    </row>
    <row r="3" ht="15.75">
      <c r="A3" s="128" t="s">
        <v>184</v>
      </c>
    </row>
    <row r="4" spans="1:6" ht="15.75">
      <c r="A4" s="129"/>
      <c r="C4" s="128" t="s">
        <v>384</v>
      </c>
      <c r="D4" s="130"/>
      <c r="F4" s="131" t="s">
        <v>385</v>
      </c>
    </row>
    <row r="5" spans="1:8" ht="15.75">
      <c r="A5" s="128" t="s">
        <v>386</v>
      </c>
      <c r="B5" s="128" t="s">
        <v>387</v>
      </c>
      <c r="C5" s="131" t="s">
        <v>388</v>
      </c>
      <c r="D5" s="131" t="s">
        <v>389</v>
      </c>
      <c r="E5" s="131" t="s">
        <v>390</v>
      </c>
      <c r="F5" s="131" t="s">
        <v>388</v>
      </c>
      <c r="G5" s="131" t="s">
        <v>389</v>
      </c>
      <c r="H5" s="131" t="s">
        <v>390</v>
      </c>
    </row>
    <row r="6" spans="1:8" ht="14.25">
      <c r="A6" s="132">
        <v>1031</v>
      </c>
      <c r="B6" s="132" t="s">
        <v>391</v>
      </c>
      <c r="C6" s="133">
        <v>0</v>
      </c>
      <c r="D6" s="133">
        <v>0</v>
      </c>
      <c r="E6" s="133">
        <v>0</v>
      </c>
      <c r="F6" s="133">
        <v>0</v>
      </c>
      <c r="G6" s="133">
        <v>0</v>
      </c>
      <c r="H6" s="133">
        <v>0</v>
      </c>
    </row>
    <row r="7" spans="1:8" ht="14.25">
      <c r="A7" s="132">
        <v>1032</v>
      </c>
      <c r="B7" s="132" t="s">
        <v>392</v>
      </c>
      <c r="C7" s="133">
        <v>0</v>
      </c>
      <c r="D7" s="133">
        <v>0</v>
      </c>
      <c r="E7" s="133">
        <v>0</v>
      </c>
      <c r="F7" s="133">
        <v>0</v>
      </c>
      <c r="G7" s="133">
        <v>0</v>
      </c>
      <c r="H7" s="133">
        <v>0</v>
      </c>
    </row>
    <row r="8" spans="1:8" ht="14.25">
      <c r="A8" s="132">
        <v>1033</v>
      </c>
      <c r="B8" s="132" t="s">
        <v>393</v>
      </c>
      <c r="C8" s="133">
        <v>0</v>
      </c>
      <c r="D8" s="133">
        <v>0</v>
      </c>
      <c r="E8" s="133">
        <v>0</v>
      </c>
      <c r="F8" s="133">
        <v>-20000</v>
      </c>
      <c r="G8" s="133">
        <v>20000</v>
      </c>
      <c r="H8" s="133">
        <v>0</v>
      </c>
    </row>
    <row r="9" spans="1:8" ht="14.25">
      <c r="A9" s="132">
        <v>1034</v>
      </c>
      <c r="B9" s="132" t="s">
        <v>394</v>
      </c>
      <c r="C9" s="133">
        <v>0</v>
      </c>
      <c r="D9" s="133">
        <v>0</v>
      </c>
      <c r="E9" s="133">
        <v>0</v>
      </c>
      <c r="F9" s="133">
        <v>3253</v>
      </c>
      <c r="G9" s="133">
        <v>-3253</v>
      </c>
      <c r="H9" s="133">
        <v>0</v>
      </c>
    </row>
    <row r="10" spans="1:8" ht="14.25">
      <c r="A10" s="132">
        <v>1035</v>
      </c>
      <c r="B10" s="132" t="s">
        <v>171</v>
      </c>
      <c r="C10" s="133">
        <v>0</v>
      </c>
      <c r="D10" s="133">
        <v>0</v>
      </c>
      <c r="E10" s="133">
        <v>0</v>
      </c>
      <c r="F10" s="133">
        <v>0</v>
      </c>
      <c r="G10" s="133">
        <v>0</v>
      </c>
      <c r="H10" s="133">
        <v>0</v>
      </c>
    </row>
    <row r="11" spans="1:8" ht="14.25">
      <c r="A11" s="132">
        <v>1250</v>
      </c>
      <c r="B11" s="132" t="s">
        <v>395</v>
      </c>
      <c r="C11" s="133">
        <v>0</v>
      </c>
      <c r="D11" s="133">
        <v>0</v>
      </c>
      <c r="E11" s="133">
        <v>0</v>
      </c>
      <c r="F11" s="133">
        <v>0</v>
      </c>
      <c r="G11" s="133">
        <v>0</v>
      </c>
      <c r="H11" s="133">
        <v>0</v>
      </c>
    </row>
    <row r="12" spans="1:8" ht="14.25">
      <c r="A12" s="132">
        <v>1500</v>
      </c>
      <c r="B12" s="132" t="s">
        <v>4</v>
      </c>
      <c r="C12" s="133">
        <v>131850</v>
      </c>
      <c r="D12" s="133">
        <v>-35380</v>
      </c>
      <c r="E12" s="133">
        <v>96470</v>
      </c>
      <c r="F12" s="133">
        <v>152335</v>
      </c>
      <c r="G12" s="133">
        <v>-20485</v>
      </c>
      <c r="H12" s="133">
        <v>131850</v>
      </c>
    </row>
    <row r="13" spans="1:8" ht="14.25">
      <c r="A13" s="132">
        <v>1570</v>
      </c>
      <c r="B13" s="132" t="s">
        <v>396</v>
      </c>
      <c r="C13" s="133">
        <v>0</v>
      </c>
      <c r="D13" s="133">
        <v>0</v>
      </c>
      <c r="E13" s="133">
        <v>0</v>
      </c>
      <c r="F13" s="133">
        <v>0</v>
      </c>
      <c r="G13" s="133">
        <v>0</v>
      </c>
      <c r="H13" s="133">
        <v>0</v>
      </c>
    </row>
    <row r="14" spans="1:8" ht="14.25">
      <c r="A14" s="132">
        <v>1900</v>
      </c>
      <c r="B14" s="132" t="s">
        <v>397</v>
      </c>
      <c r="C14" s="133">
        <v>0</v>
      </c>
      <c r="D14" s="133">
        <v>0</v>
      </c>
      <c r="E14" s="133">
        <v>0</v>
      </c>
      <c r="F14" s="133">
        <v>0</v>
      </c>
      <c r="G14" s="133">
        <v>0</v>
      </c>
      <c r="H14" s="133">
        <v>0</v>
      </c>
    </row>
    <row r="15" spans="1:8" ht="14.25">
      <c r="A15" s="132">
        <v>1920</v>
      </c>
      <c r="B15" s="132" t="s">
        <v>398</v>
      </c>
      <c r="C15" s="133">
        <v>22609.95</v>
      </c>
      <c r="D15" s="133">
        <v>35299.3</v>
      </c>
      <c r="E15" s="133">
        <v>57909.25</v>
      </c>
      <c r="F15" s="133">
        <v>18204.56</v>
      </c>
      <c r="G15" s="133">
        <v>4405.39</v>
      </c>
      <c r="H15" s="133">
        <v>22609.95</v>
      </c>
    </row>
    <row r="16" spans="1:8" ht="14.25">
      <c r="A16" s="132">
        <v>1921</v>
      </c>
      <c r="B16" s="132" t="s">
        <v>399</v>
      </c>
      <c r="C16" s="133">
        <v>245437.04</v>
      </c>
      <c r="D16" s="133">
        <v>93501.22</v>
      </c>
      <c r="E16" s="133">
        <v>338938.26</v>
      </c>
      <c r="F16" s="133">
        <v>887557.51</v>
      </c>
      <c r="G16" s="133">
        <v>-642120.47</v>
      </c>
      <c r="H16" s="133">
        <v>245437.04</v>
      </c>
    </row>
    <row r="17" spans="1:8" ht="14.25">
      <c r="A17" s="132">
        <v>1940</v>
      </c>
      <c r="B17" s="132" t="s">
        <v>400</v>
      </c>
      <c r="C17" s="133">
        <v>1087396.46</v>
      </c>
      <c r="D17" s="133">
        <v>-194571.01</v>
      </c>
      <c r="E17" s="133">
        <v>892825.45</v>
      </c>
      <c r="F17" s="133">
        <v>303825.43</v>
      </c>
      <c r="G17" s="133">
        <v>783571.03</v>
      </c>
      <c r="H17" s="133">
        <v>1087396.46</v>
      </c>
    </row>
    <row r="18" spans="1:8" ht="14.25">
      <c r="A18" s="132">
        <v>1941</v>
      </c>
      <c r="B18" s="132" t="s">
        <v>401</v>
      </c>
      <c r="C18" s="133">
        <v>30009.98</v>
      </c>
      <c r="D18" s="133">
        <v>-3296.25</v>
      </c>
      <c r="E18" s="133">
        <v>26713.73</v>
      </c>
      <c r="F18" s="133">
        <v>43074.98</v>
      </c>
      <c r="G18" s="133">
        <v>-13065</v>
      </c>
      <c r="H18" s="133">
        <v>30009.98</v>
      </c>
    </row>
    <row r="19" spans="1:8" ht="14.25">
      <c r="A19" s="132">
        <v>1942</v>
      </c>
      <c r="B19" s="132" t="s">
        <v>402</v>
      </c>
      <c r="C19" s="133">
        <v>193060.2</v>
      </c>
      <c r="D19" s="133">
        <v>15547.32</v>
      </c>
      <c r="E19" s="133">
        <v>208607.52</v>
      </c>
      <c r="F19" s="133">
        <v>218980.28</v>
      </c>
      <c r="G19" s="133">
        <v>-25920.08</v>
      </c>
      <c r="H19" s="133">
        <v>193060.2</v>
      </c>
    </row>
    <row r="20" spans="1:8" ht="14.25">
      <c r="A20" s="132">
        <v>1950</v>
      </c>
      <c r="B20" s="132" t="s">
        <v>403</v>
      </c>
      <c r="C20" s="133">
        <v>166.08</v>
      </c>
      <c r="D20" s="133">
        <v>0.17</v>
      </c>
      <c r="E20" s="133">
        <v>166.25</v>
      </c>
      <c r="F20" s="133">
        <v>165.91</v>
      </c>
      <c r="G20" s="133">
        <v>0.17</v>
      </c>
      <c r="H20" s="133">
        <v>166.08</v>
      </c>
    </row>
    <row r="21" spans="1:8" ht="14.25">
      <c r="A21" s="132">
        <v>2000</v>
      </c>
      <c r="B21" s="132" t="s">
        <v>404</v>
      </c>
      <c r="C21" s="133">
        <v>-1252613.67</v>
      </c>
      <c r="D21" s="133">
        <v>-37125.29</v>
      </c>
      <c r="E21" s="133">
        <v>-1289738.96</v>
      </c>
      <c r="F21" s="133">
        <v>-1163594.7</v>
      </c>
      <c r="G21" s="133">
        <v>-89018.97</v>
      </c>
      <c r="H21" s="133">
        <v>-1252613.67</v>
      </c>
    </row>
    <row r="22" spans="1:8" ht="14.25">
      <c r="A22" s="132">
        <v>2090</v>
      </c>
      <c r="B22" s="132" t="s">
        <v>13</v>
      </c>
      <c r="C22" s="133">
        <v>-37125.29</v>
      </c>
      <c r="D22" s="133">
        <v>128727.54</v>
      </c>
      <c r="E22" s="133">
        <v>91602.25</v>
      </c>
      <c r="F22" s="133">
        <v>-89018.97</v>
      </c>
      <c r="G22" s="133">
        <v>51893.68</v>
      </c>
      <c r="H22" s="133">
        <v>-37125.29</v>
      </c>
    </row>
    <row r="23" spans="1:8" ht="14.25">
      <c r="A23" s="132">
        <v>2400</v>
      </c>
      <c r="B23" s="132" t="s">
        <v>16</v>
      </c>
      <c r="C23" s="133">
        <v>-24560.75</v>
      </c>
      <c r="D23" s="133">
        <v>11249.5</v>
      </c>
      <c r="E23" s="133">
        <v>-13311.25</v>
      </c>
      <c r="F23" s="133">
        <v>-3383</v>
      </c>
      <c r="G23" s="133">
        <v>-21177.75</v>
      </c>
      <c r="H23" s="133">
        <v>-24560.75</v>
      </c>
    </row>
    <row r="24" spans="1:8" ht="14.25">
      <c r="A24" s="132">
        <v>2930</v>
      </c>
      <c r="B24" s="132" t="s">
        <v>405</v>
      </c>
      <c r="C24" s="133">
        <v>0</v>
      </c>
      <c r="D24" s="133">
        <v>0</v>
      </c>
      <c r="E24" s="133">
        <v>0</v>
      </c>
      <c r="F24" s="133">
        <v>0</v>
      </c>
      <c r="G24" s="133">
        <v>0</v>
      </c>
      <c r="H24" s="133">
        <v>0</v>
      </c>
    </row>
    <row r="25" spans="1:8" ht="14.25">
      <c r="A25" s="132">
        <v>2970</v>
      </c>
      <c r="B25" s="132" t="s">
        <v>406</v>
      </c>
      <c r="C25" s="133">
        <v>-364980</v>
      </c>
      <c r="D25" s="133">
        <v>-29765</v>
      </c>
      <c r="E25" s="133">
        <v>-394745</v>
      </c>
      <c r="F25" s="133">
        <v>-351400</v>
      </c>
      <c r="G25" s="133">
        <v>-13580</v>
      </c>
      <c r="H25" s="133">
        <v>-364980</v>
      </c>
    </row>
    <row r="26" spans="1:8" ht="14.25">
      <c r="A26" s="132">
        <v>2990</v>
      </c>
      <c r="B26" s="132" t="s">
        <v>17</v>
      </c>
      <c r="C26" s="133">
        <v>-31250</v>
      </c>
      <c r="D26" s="133">
        <v>15812.5</v>
      </c>
      <c r="E26" s="133">
        <v>-15437.5</v>
      </c>
      <c r="F26" s="133">
        <v>0</v>
      </c>
      <c r="G26" s="133">
        <v>-31250</v>
      </c>
      <c r="H26" s="133">
        <v>-31250</v>
      </c>
    </row>
    <row r="27" spans="1:8" ht="14.25">
      <c r="A27" s="132" t="s">
        <v>407</v>
      </c>
      <c r="B27" s="134">
        <v>0</v>
      </c>
      <c r="C27" s="133">
        <v>0</v>
      </c>
      <c r="D27" s="133">
        <v>0</v>
      </c>
      <c r="E27" s="133">
        <v>0</v>
      </c>
      <c r="F27" s="133">
        <v>0</v>
      </c>
      <c r="G27" s="135">
        <v>0</v>
      </c>
      <c r="H27" s="136"/>
    </row>
    <row r="28" ht="15.75">
      <c r="A28" s="128" t="s">
        <v>408</v>
      </c>
    </row>
    <row r="29" spans="1:6" ht="15.75">
      <c r="A29" s="129"/>
      <c r="C29" s="128" t="s">
        <v>384</v>
      </c>
      <c r="D29" s="130"/>
      <c r="F29" s="131" t="s">
        <v>385</v>
      </c>
    </row>
    <row r="30" spans="1:8" ht="15.75">
      <c r="A30" s="128" t="s">
        <v>386</v>
      </c>
      <c r="B30" s="128" t="s">
        <v>387</v>
      </c>
      <c r="C30" s="131" t="s">
        <v>388</v>
      </c>
      <c r="D30" s="131" t="s">
        <v>389</v>
      </c>
      <c r="E30" s="131" t="s">
        <v>390</v>
      </c>
      <c r="F30" s="131" t="s">
        <v>388</v>
      </c>
      <c r="G30" s="131" t="s">
        <v>389</v>
      </c>
      <c r="H30" s="131" t="s">
        <v>390</v>
      </c>
    </row>
    <row r="31" spans="1:8" ht="14.25">
      <c r="A31" s="132">
        <v>3011</v>
      </c>
      <c r="B31" s="132" t="s">
        <v>409</v>
      </c>
      <c r="C31" s="133">
        <v>0</v>
      </c>
      <c r="D31" s="133">
        <v>0</v>
      </c>
      <c r="E31" s="133">
        <v>0</v>
      </c>
      <c r="F31" s="133">
        <v>0</v>
      </c>
      <c r="G31" s="133">
        <v>0</v>
      </c>
      <c r="H31" s="133">
        <v>0</v>
      </c>
    </row>
    <row r="32" spans="1:8" ht="14.25">
      <c r="A32" s="132">
        <v>3100</v>
      </c>
      <c r="B32" s="132" t="s">
        <v>410</v>
      </c>
      <c r="C32" s="133">
        <v>0</v>
      </c>
      <c r="D32" s="133">
        <v>-75805</v>
      </c>
      <c r="E32" s="133">
        <v>-75805</v>
      </c>
      <c r="F32" s="133">
        <v>0</v>
      </c>
      <c r="G32" s="133">
        <v>-76887.5</v>
      </c>
      <c r="H32" s="133">
        <v>-76887.5</v>
      </c>
    </row>
    <row r="33" spans="1:8" ht="14.25">
      <c r="A33" s="132">
        <v>3101</v>
      </c>
      <c r="B33" s="132" t="s">
        <v>411</v>
      </c>
      <c r="C33" s="133">
        <v>0</v>
      </c>
      <c r="D33" s="133">
        <v>-177000</v>
      </c>
      <c r="E33" s="133">
        <v>-177000</v>
      </c>
      <c r="F33" s="133">
        <v>0</v>
      </c>
      <c r="G33" s="133">
        <v>-180000</v>
      </c>
      <c r="H33" s="133">
        <v>-180000</v>
      </c>
    </row>
    <row r="34" spans="1:8" ht="14.25">
      <c r="A34" s="132">
        <v>3102</v>
      </c>
      <c r="B34" s="132" t="s">
        <v>412</v>
      </c>
      <c r="C34" s="133">
        <v>0</v>
      </c>
      <c r="D34" s="133">
        <v>-78440</v>
      </c>
      <c r="E34" s="133">
        <v>-78440</v>
      </c>
      <c r="F34" s="133">
        <v>0</v>
      </c>
      <c r="G34" s="133">
        <v>-72080</v>
      </c>
      <c r="H34" s="133">
        <v>-72080</v>
      </c>
    </row>
    <row r="35" spans="1:8" ht="14.25">
      <c r="A35" s="132">
        <v>3110</v>
      </c>
      <c r="B35" s="132" t="s">
        <v>413</v>
      </c>
      <c r="C35" s="133">
        <v>0</v>
      </c>
      <c r="D35" s="133">
        <v>-23730</v>
      </c>
      <c r="E35" s="133">
        <v>-23730</v>
      </c>
      <c r="F35" s="133">
        <v>0</v>
      </c>
      <c r="G35" s="133">
        <v>-16030</v>
      </c>
      <c r="H35" s="133">
        <v>-16030</v>
      </c>
    </row>
    <row r="36" spans="1:9" ht="14.25">
      <c r="A36" s="132">
        <v>3185</v>
      </c>
      <c r="B36" s="132" t="s">
        <v>414</v>
      </c>
      <c r="C36" s="133">
        <v>0</v>
      </c>
      <c r="D36" s="133">
        <v>0</v>
      </c>
      <c r="E36" s="133">
        <v>0</v>
      </c>
      <c r="F36" s="133">
        <v>0</v>
      </c>
      <c r="G36" s="133">
        <v>0</v>
      </c>
      <c r="H36" s="133">
        <v>0</v>
      </c>
      <c r="I36" s="82">
        <f>SUM(E43:E75)</f>
        <v>420868.58</v>
      </c>
    </row>
    <row r="37" spans="1:8" ht="14.25">
      <c r="A37" s="132">
        <v>3190</v>
      </c>
      <c r="B37" s="132" t="s">
        <v>415</v>
      </c>
      <c r="C37" s="133">
        <v>0</v>
      </c>
      <c r="D37" s="133">
        <v>0</v>
      </c>
      <c r="E37" s="133">
        <v>0</v>
      </c>
      <c r="F37" s="133">
        <v>0</v>
      </c>
      <c r="G37" s="133">
        <v>0</v>
      </c>
      <c r="H37" s="133">
        <v>0</v>
      </c>
    </row>
    <row r="38" spans="1:8" ht="14.25">
      <c r="A38" s="132">
        <v>3280</v>
      </c>
      <c r="B38" s="132" t="s">
        <v>416</v>
      </c>
      <c r="C38" s="133">
        <v>0</v>
      </c>
      <c r="D38" s="133">
        <v>35687.5</v>
      </c>
      <c r="E38" s="133">
        <v>35687.5</v>
      </c>
      <c r="F38" s="133">
        <v>0</v>
      </c>
      <c r="G38" s="133">
        <v>30477.5</v>
      </c>
      <c r="H38" s="133">
        <v>30477.5</v>
      </c>
    </row>
    <row r="39" spans="1:8" ht="14.25">
      <c r="A39" s="132">
        <v>3900</v>
      </c>
      <c r="B39" s="132" t="s">
        <v>417</v>
      </c>
      <c r="C39" s="133">
        <v>0</v>
      </c>
      <c r="D39" s="133">
        <v>0</v>
      </c>
      <c r="E39" s="133">
        <v>0</v>
      </c>
      <c r="F39" s="133">
        <v>0</v>
      </c>
      <c r="G39" s="133">
        <v>0</v>
      </c>
      <c r="H39" s="133">
        <v>0</v>
      </c>
    </row>
    <row r="40" spans="1:8" ht="14.25">
      <c r="A40" s="132">
        <v>3910</v>
      </c>
      <c r="B40" s="132" t="s">
        <v>418</v>
      </c>
      <c r="C40" s="133">
        <v>0</v>
      </c>
      <c r="D40" s="133">
        <v>0</v>
      </c>
      <c r="E40" s="133">
        <v>0</v>
      </c>
      <c r="F40" s="133">
        <v>0</v>
      </c>
      <c r="G40" s="133">
        <v>0</v>
      </c>
      <c r="H40" s="133">
        <v>0</v>
      </c>
    </row>
    <row r="41" spans="1:8" ht="14.25">
      <c r="A41" s="132">
        <v>3911</v>
      </c>
      <c r="B41" s="132" t="s">
        <v>151</v>
      </c>
      <c r="C41" s="133">
        <v>0</v>
      </c>
      <c r="D41" s="133">
        <v>0</v>
      </c>
      <c r="E41" s="133">
        <v>0</v>
      </c>
      <c r="F41" s="133">
        <v>0</v>
      </c>
      <c r="G41" s="133">
        <v>-16747</v>
      </c>
      <c r="H41" s="133">
        <v>-16747</v>
      </c>
    </row>
    <row r="42" spans="1:8" ht="14.25">
      <c r="A42" s="132">
        <v>3915</v>
      </c>
      <c r="B42" s="132" t="s">
        <v>419</v>
      </c>
      <c r="C42" s="133">
        <v>0</v>
      </c>
      <c r="D42" s="133">
        <v>0</v>
      </c>
      <c r="E42" s="133">
        <v>0</v>
      </c>
      <c r="F42" s="133">
        <v>0</v>
      </c>
      <c r="G42" s="133">
        <v>0</v>
      </c>
      <c r="H42" s="133">
        <v>0</v>
      </c>
    </row>
    <row r="43" spans="1:8" ht="14.25">
      <c r="A43" s="132">
        <v>4100</v>
      </c>
      <c r="B43" s="132" t="s">
        <v>420</v>
      </c>
      <c r="C43" s="133">
        <v>0</v>
      </c>
      <c r="D43" s="133">
        <v>165584.62</v>
      </c>
      <c r="E43" s="133">
        <v>165584.62</v>
      </c>
      <c r="F43" s="133">
        <v>0</v>
      </c>
      <c r="G43" s="133">
        <v>148239.06</v>
      </c>
      <c r="H43" s="133">
        <v>148239.06</v>
      </c>
    </row>
    <row r="44" spans="1:8" ht="14.25">
      <c r="A44" s="132">
        <v>4101</v>
      </c>
      <c r="B44" s="132" t="s">
        <v>421</v>
      </c>
      <c r="C44" s="133">
        <v>0</v>
      </c>
      <c r="D44" s="133">
        <v>2376.53</v>
      </c>
      <c r="E44" s="133">
        <v>2376.53</v>
      </c>
      <c r="F44" s="133">
        <v>0</v>
      </c>
      <c r="G44" s="133">
        <v>1809.9</v>
      </c>
      <c r="H44" s="133">
        <v>1809.9</v>
      </c>
    </row>
    <row r="45" spans="1:8" ht="14.25">
      <c r="A45" s="132">
        <v>4102</v>
      </c>
      <c r="B45" s="132" t="s">
        <v>422</v>
      </c>
      <c r="C45" s="133">
        <v>0</v>
      </c>
      <c r="D45" s="133">
        <v>18189.97</v>
      </c>
      <c r="E45" s="133">
        <v>18189.97</v>
      </c>
      <c r="F45" s="133">
        <v>0</v>
      </c>
      <c r="G45" s="133">
        <v>11060.47</v>
      </c>
      <c r="H45" s="133">
        <v>11060.47</v>
      </c>
    </row>
    <row r="46" spans="1:8" ht="14.25">
      <c r="A46" s="132">
        <v>4103</v>
      </c>
      <c r="B46" s="132" t="s">
        <v>423</v>
      </c>
      <c r="C46" s="133">
        <v>0</v>
      </c>
      <c r="D46" s="133">
        <v>0</v>
      </c>
      <c r="E46" s="133">
        <v>0</v>
      </c>
      <c r="F46" s="133">
        <v>0</v>
      </c>
      <c r="G46" s="133">
        <v>143.64</v>
      </c>
      <c r="H46" s="133">
        <v>143.64</v>
      </c>
    </row>
    <row r="47" spans="1:8" ht="14.25">
      <c r="A47" s="132">
        <v>4190</v>
      </c>
      <c r="B47" s="132" t="s">
        <v>424</v>
      </c>
      <c r="C47" s="133">
        <v>0</v>
      </c>
      <c r="D47" s="133">
        <v>0</v>
      </c>
      <c r="E47" s="133">
        <v>0</v>
      </c>
      <c r="F47" s="133">
        <v>0</v>
      </c>
      <c r="G47" s="133">
        <v>0</v>
      </c>
      <c r="H47" s="133">
        <v>0</v>
      </c>
    </row>
    <row r="48" spans="1:8" ht="14.25">
      <c r="A48" s="132">
        <v>6300</v>
      </c>
      <c r="B48" s="132" t="s">
        <v>425</v>
      </c>
      <c r="C48" s="133">
        <v>0</v>
      </c>
      <c r="D48" s="133">
        <v>11288</v>
      </c>
      <c r="E48" s="133">
        <v>11288</v>
      </c>
      <c r="F48" s="133">
        <v>0</v>
      </c>
      <c r="G48" s="133">
        <v>10964</v>
      </c>
      <c r="H48" s="133">
        <v>10964</v>
      </c>
    </row>
    <row r="49" spans="1:8" ht="14.25">
      <c r="A49" s="132">
        <v>6560</v>
      </c>
      <c r="B49" s="132" t="s">
        <v>426</v>
      </c>
      <c r="C49" s="133">
        <v>0</v>
      </c>
      <c r="D49" s="133">
        <v>0</v>
      </c>
      <c r="E49" s="133">
        <v>0</v>
      </c>
      <c r="F49" s="133">
        <v>0</v>
      </c>
      <c r="G49" s="133">
        <v>0</v>
      </c>
      <c r="H49" s="133">
        <v>0</v>
      </c>
    </row>
    <row r="50" spans="1:8" ht="14.25">
      <c r="A50" s="132">
        <v>6590</v>
      </c>
      <c r="B50" s="132" t="s">
        <v>427</v>
      </c>
      <c r="C50" s="133">
        <v>0</v>
      </c>
      <c r="D50" s="133">
        <v>0</v>
      </c>
      <c r="E50" s="133">
        <v>0</v>
      </c>
      <c r="F50" s="133">
        <v>0</v>
      </c>
      <c r="G50" s="133">
        <v>0</v>
      </c>
      <c r="H50" s="133">
        <v>0</v>
      </c>
    </row>
    <row r="51" spans="1:8" ht="14.25">
      <c r="A51" s="132">
        <v>6700</v>
      </c>
      <c r="B51" s="132" t="s">
        <v>428</v>
      </c>
      <c r="C51" s="133">
        <v>0</v>
      </c>
      <c r="D51" s="133">
        <v>0</v>
      </c>
      <c r="E51" s="133">
        <v>0</v>
      </c>
      <c r="F51" s="133">
        <v>0</v>
      </c>
      <c r="G51" s="133">
        <v>0</v>
      </c>
      <c r="H51" s="133">
        <v>0</v>
      </c>
    </row>
    <row r="52" spans="1:8" ht="14.25">
      <c r="A52" s="132">
        <v>6701</v>
      </c>
      <c r="B52" s="132" t="s">
        <v>429</v>
      </c>
      <c r="C52" s="133">
        <v>0</v>
      </c>
      <c r="D52" s="133">
        <v>0</v>
      </c>
      <c r="E52" s="133">
        <v>0</v>
      </c>
      <c r="F52" s="133">
        <v>0</v>
      </c>
      <c r="G52" s="133">
        <v>0</v>
      </c>
      <c r="H52" s="133">
        <v>0</v>
      </c>
    </row>
    <row r="53" spans="1:8" ht="14.25">
      <c r="A53" s="132">
        <v>6703</v>
      </c>
      <c r="B53" s="132" t="s">
        <v>430</v>
      </c>
      <c r="C53" s="133">
        <v>0</v>
      </c>
      <c r="D53" s="133">
        <v>41937.5</v>
      </c>
      <c r="E53" s="133">
        <v>41937.5</v>
      </c>
      <c r="F53" s="133">
        <v>0</v>
      </c>
      <c r="G53" s="133">
        <v>42231</v>
      </c>
      <c r="H53" s="133">
        <v>42231</v>
      </c>
    </row>
    <row r="54" spans="1:8" ht="14.25">
      <c r="A54" s="132">
        <v>6704</v>
      </c>
      <c r="B54" s="132" t="s">
        <v>431</v>
      </c>
      <c r="C54" s="133">
        <v>0</v>
      </c>
      <c r="D54" s="133">
        <v>0</v>
      </c>
      <c r="E54" s="133">
        <v>0</v>
      </c>
      <c r="F54" s="133">
        <v>0</v>
      </c>
      <c r="G54" s="133">
        <v>0</v>
      </c>
      <c r="H54" s="133">
        <v>0</v>
      </c>
    </row>
    <row r="55" spans="1:8" ht="14.25">
      <c r="A55" s="132">
        <v>6707</v>
      </c>
      <c r="B55" s="132" t="s">
        <v>432</v>
      </c>
      <c r="C55" s="133">
        <v>0</v>
      </c>
      <c r="D55" s="133">
        <v>0</v>
      </c>
      <c r="E55" s="133">
        <v>0</v>
      </c>
      <c r="F55" s="133">
        <v>0</v>
      </c>
      <c r="G55" s="133">
        <v>0</v>
      </c>
      <c r="H55" s="133">
        <v>0</v>
      </c>
    </row>
    <row r="56" spans="1:8" ht="14.25">
      <c r="A56" s="132">
        <v>6708</v>
      </c>
      <c r="B56" s="132" t="s">
        <v>433</v>
      </c>
      <c r="C56" s="133">
        <v>0</v>
      </c>
      <c r="D56" s="133">
        <v>70376.25</v>
      </c>
      <c r="E56" s="133">
        <v>70376.25</v>
      </c>
      <c r="F56" s="133">
        <v>0</v>
      </c>
      <c r="G56" s="133">
        <v>56225</v>
      </c>
      <c r="H56" s="133">
        <v>56225</v>
      </c>
    </row>
    <row r="57" spans="1:8" ht="14.25">
      <c r="A57" s="132">
        <v>6800</v>
      </c>
      <c r="B57" s="132" t="s">
        <v>434</v>
      </c>
      <c r="C57" s="133">
        <v>0</v>
      </c>
      <c r="D57" s="133">
        <v>0</v>
      </c>
      <c r="E57" s="133">
        <v>0</v>
      </c>
      <c r="F57" s="133">
        <v>0</v>
      </c>
      <c r="G57" s="133">
        <v>0</v>
      </c>
      <c r="H57" s="133">
        <v>0</v>
      </c>
    </row>
    <row r="58" spans="1:8" ht="14.25">
      <c r="A58" s="132">
        <v>6801</v>
      </c>
      <c r="B58" s="132" t="s">
        <v>435</v>
      </c>
      <c r="C58" s="133">
        <v>0</v>
      </c>
      <c r="D58" s="133">
        <v>2100</v>
      </c>
      <c r="E58" s="133">
        <v>2100</v>
      </c>
      <c r="F58" s="133">
        <v>0</v>
      </c>
      <c r="G58" s="133">
        <v>0</v>
      </c>
      <c r="H58" s="133">
        <v>0</v>
      </c>
    </row>
    <row r="59" spans="1:8" ht="14.25">
      <c r="A59" s="132">
        <v>6860</v>
      </c>
      <c r="B59" s="132" t="s">
        <v>436</v>
      </c>
      <c r="C59" s="133">
        <v>0</v>
      </c>
      <c r="D59" s="133">
        <v>5100.24</v>
      </c>
      <c r="E59" s="133">
        <v>5100.24</v>
      </c>
      <c r="F59" s="133">
        <v>0</v>
      </c>
      <c r="G59" s="133">
        <v>2867.57</v>
      </c>
      <c r="H59" s="133">
        <v>2867.57</v>
      </c>
    </row>
    <row r="60" spans="1:8" ht="14.25">
      <c r="A60" s="132">
        <v>6861</v>
      </c>
      <c r="B60" s="132" t="s">
        <v>437</v>
      </c>
      <c r="C60" s="133">
        <v>0</v>
      </c>
      <c r="D60" s="133">
        <v>4192.17</v>
      </c>
      <c r="E60" s="133">
        <v>4192.17</v>
      </c>
      <c r="F60" s="133">
        <v>0</v>
      </c>
      <c r="G60" s="133">
        <v>9600</v>
      </c>
      <c r="H60" s="133">
        <v>9600</v>
      </c>
    </row>
    <row r="61" spans="1:8" ht="14.25">
      <c r="A61" s="132">
        <v>6865</v>
      </c>
      <c r="B61" s="132" t="s">
        <v>438</v>
      </c>
      <c r="C61" s="133">
        <v>0</v>
      </c>
      <c r="D61" s="133">
        <v>0</v>
      </c>
      <c r="E61" s="133">
        <v>0</v>
      </c>
      <c r="F61" s="133">
        <v>0</v>
      </c>
      <c r="G61" s="133">
        <v>0</v>
      </c>
      <c r="H61" s="133">
        <v>0</v>
      </c>
    </row>
    <row r="62" spans="1:8" ht="14.25">
      <c r="A62" s="132">
        <v>6866</v>
      </c>
      <c r="B62" s="132" t="s">
        <v>439</v>
      </c>
      <c r="C62" s="133">
        <v>0</v>
      </c>
      <c r="D62" s="133">
        <v>2100</v>
      </c>
      <c r="E62" s="133">
        <v>2100</v>
      </c>
      <c r="F62" s="133">
        <v>0</v>
      </c>
      <c r="G62" s="133">
        <v>0</v>
      </c>
      <c r="H62" s="133">
        <v>0</v>
      </c>
    </row>
    <row r="63" spans="1:8" ht="14.25">
      <c r="A63" s="132">
        <v>6870</v>
      </c>
      <c r="B63" s="132" t="s">
        <v>440</v>
      </c>
      <c r="C63" s="133">
        <v>0</v>
      </c>
      <c r="D63" s="133">
        <v>5050</v>
      </c>
      <c r="E63" s="133">
        <v>5050</v>
      </c>
      <c r="F63" s="133">
        <v>0</v>
      </c>
      <c r="G63" s="133">
        <v>4624.15</v>
      </c>
      <c r="H63" s="133">
        <v>4624.15</v>
      </c>
    </row>
    <row r="64" spans="1:8" ht="14.25">
      <c r="A64" s="132">
        <v>6940</v>
      </c>
      <c r="B64" s="132" t="s">
        <v>172</v>
      </c>
      <c r="C64" s="133">
        <v>0</v>
      </c>
      <c r="D64" s="133">
        <v>0</v>
      </c>
      <c r="E64" s="133">
        <v>0</v>
      </c>
      <c r="F64" s="133">
        <v>0</v>
      </c>
      <c r="G64" s="133">
        <v>0</v>
      </c>
      <c r="H64" s="133">
        <v>0</v>
      </c>
    </row>
    <row r="65" spans="1:8" ht="14.25">
      <c r="A65" s="132">
        <v>7140</v>
      </c>
      <c r="B65" s="132" t="s">
        <v>441</v>
      </c>
      <c r="C65" s="133">
        <v>0</v>
      </c>
      <c r="D65" s="133">
        <v>0</v>
      </c>
      <c r="E65" s="133">
        <v>0</v>
      </c>
      <c r="F65" s="133">
        <v>0</v>
      </c>
      <c r="G65" s="133">
        <v>0</v>
      </c>
      <c r="H65" s="133">
        <v>0</v>
      </c>
    </row>
    <row r="66" spans="1:8" ht="14.25">
      <c r="A66" s="132">
        <v>7300</v>
      </c>
      <c r="B66" s="132" t="s">
        <v>442</v>
      </c>
      <c r="C66" s="133">
        <v>0</v>
      </c>
      <c r="D66" s="133">
        <v>0</v>
      </c>
      <c r="E66" s="133">
        <v>0</v>
      </c>
      <c r="F66" s="133">
        <v>0</v>
      </c>
      <c r="G66" s="133">
        <v>0</v>
      </c>
      <c r="H66" s="133">
        <v>0</v>
      </c>
    </row>
    <row r="67" spans="1:8" ht="14.25">
      <c r="A67" s="132">
        <v>7312</v>
      </c>
      <c r="B67" s="132" t="s">
        <v>443</v>
      </c>
      <c r="C67" s="133">
        <v>0</v>
      </c>
      <c r="D67" s="133">
        <v>6612.14</v>
      </c>
      <c r="E67" s="133">
        <v>6612.14</v>
      </c>
      <c r="F67" s="133">
        <v>0</v>
      </c>
      <c r="G67" s="133">
        <v>2160</v>
      </c>
      <c r="H67" s="133">
        <v>2160</v>
      </c>
    </row>
    <row r="68" spans="1:8" ht="14.25">
      <c r="A68" s="132">
        <v>7320</v>
      </c>
      <c r="B68" s="132" t="s">
        <v>444</v>
      </c>
      <c r="C68" s="133">
        <v>0</v>
      </c>
      <c r="D68" s="133">
        <v>1525</v>
      </c>
      <c r="E68" s="133">
        <v>1525</v>
      </c>
      <c r="F68" s="133">
        <v>0</v>
      </c>
      <c r="G68" s="133">
        <v>0</v>
      </c>
      <c r="H68" s="133">
        <v>0</v>
      </c>
    </row>
    <row r="69" spans="1:8" ht="14.25">
      <c r="A69" s="132">
        <v>7381</v>
      </c>
      <c r="B69" s="132" t="s">
        <v>414</v>
      </c>
      <c r="C69" s="133">
        <v>0</v>
      </c>
      <c r="D69" s="133">
        <v>0</v>
      </c>
      <c r="E69" s="133">
        <v>0</v>
      </c>
      <c r="F69" s="133">
        <v>0</v>
      </c>
      <c r="G69" s="133">
        <v>0</v>
      </c>
      <c r="H69" s="133">
        <v>0</v>
      </c>
    </row>
    <row r="70" spans="1:8" ht="14.25">
      <c r="A70" s="132">
        <v>7382</v>
      </c>
      <c r="B70" s="132" t="s">
        <v>445</v>
      </c>
      <c r="C70" s="133">
        <v>0</v>
      </c>
      <c r="D70" s="133">
        <v>63286.16</v>
      </c>
      <c r="E70" s="133">
        <v>63286.16</v>
      </c>
      <c r="F70" s="133">
        <v>0</v>
      </c>
      <c r="G70" s="133">
        <v>36805.92</v>
      </c>
      <c r="H70" s="133">
        <v>36805.92</v>
      </c>
    </row>
    <row r="71" spans="1:8" ht="14.25">
      <c r="A71" s="132">
        <v>7383</v>
      </c>
      <c r="B71" s="132" t="s">
        <v>76</v>
      </c>
      <c r="C71" s="133">
        <v>0</v>
      </c>
      <c r="D71" s="133">
        <v>18750</v>
      </c>
      <c r="E71" s="133">
        <v>18750</v>
      </c>
      <c r="F71" s="133">
        <v>0</v>
      </c>
      <c r="G71" s="133">
        <v>0</v>
      </c>
      <c r="H71" s="133">
        <v>0</v>
      </c>
    </row>
    <row r="72" spans="1:8" ht="14.25">
      <c r="A72" s="132">
        <v>7420</v>
      </c>
      <c r="B72" s="132" t="s">
        <v>446</v>
      </c>
      <c r="C72" s="133">
        <v>0</v>
      </c>
      <c r="D72" s="133">
        <v>0</v>
      </c>
      <c r="E72" s="133">
        <v>0</v>
      </c>
      <c r="F72" s="133">
        <v>0</v>
      </c>
      <c r="G72" s="133">
        <v>0</v>
      </c>
      <c r="H72" s="133">
        <v>0</v>
      </c>
    </row>
    <row r="73" spans="1:8" ht="14.25">
      <c r="A73" s="132">
        <v>7430</v>
      </c>
      <c r="B73" s="132" t="s">
        <v>447</v>
      </c>
      <c r="C73" s="133">
        <v>0</v>
      </c>
      <c r="D73" s="133">
        <v>0</v>
      </c>
      <c r="E73" s="133">
        <v>0</v>
      </c>
      <c r="F73" s="133">
        <v>0</v>
      </c>
      <c r="G73" s="133">
        <v>0</v>
      </c>
      <c r="H73" s="133">
        <v>0</v>
      </c>
    </row>
    <row r="74" spans="1:8" ht="14.25">
      <c r="A74" s="132">
        <v>7710</v>
      </c>
      <c r="B74" s="132" t="s">
        <v>448</v>
      </c>
      <c r="C74" s="133">
        <v>0</v>
      </c>
      <c r="D74" s="133">
        <v>0</v>
      </c>
      <c r="E74" s="133">
        <v>0</v>
      </c>
      <c r="F74" s="133">
        <v>0</v>
      </c>
      <c r="G74" s="133">
        <v>0</v>
      </c>
      <c r="H74" s="133">
        <v>0</v>
      </c>
    </row>
    <row r="75" spans="1:8" ht="14.25">
      <c r="A75" s="132">
        <v>7720</v>
      </c>
      <c r="B75" s="132" t="s">
        <v>175</v>
      </c>
      <c r="C75" s="133">
        <v>0</v>
      </c>
      <c r="D75" s="133">
        <v>2400</v>
      </c>
      <c r="E75" s="133">
        <v>2400</v>
      </c>
      <c r="F75" s="133">
        <v>0</v>
      </c>
      <c r="G75" s="133">
        <v>0</v>
      </c>
      <c r="H75" s="133">
        <v>0</v>
      </c>
    </row>
    <row r="76" spans="1:9" ht="14.25">
      <c r="A76" s="132">
        <v>7770</v>
      </c>
      <c r="B76" s="132" t="s">
        <v>82</v>
      </c>
      <c r="C76" s="133">
        <v>0</v>
      </c>
      <c r="D76" s="133">
        <v>3975</v>
      </c>
      <c r="E76" s="133">
        <v>3975</v>
      </c>
      <c r="F76" s="133">
        <v>0</v>
      </c>
      <c r="G76" s="133">
        <v>3506.5</v>
      </c>
      <c r="H76" s="133">
        <v>3506.5</v>
      </c>
      <c r="I76" s="82">
        <f>SUM(D76:D80)</f>
        <v>-9978.83</v>
      </c>
    </row>
    <row r="77" spans="1:8" ht="14.25">
      <c r="A77" s="132">
        <v>8050</v>
      </c>
      <c r="B77" s="132" t="s">
        <v>449</v>
      </c>
      <c r="C77" s="133">
        <v>0</v>
      </c>
      <c r="D77" s="133">
        <v>-12609.14</v>
      </c>
      <c r="E77" s="133">
        <v>-12609.14</v>
      </c>
      <c r="F77" s="133">
        <v>0</v>
      </c>
      <c r="G77" s="133">
        <v>-25001.51</v>
      </c>
      <c r="H77" s="133">
        <v>-25001.51</v>
      </c>
    </row>
    <row r="78" spans="1:8" ht="14.25">
      <c r="A78" s="132">
        <v>8060</v>
      </c>
      <c r="B78" s="132" t="s">
        <v>450</v>
      </c>
      <c r="C78" s="133">
        <v>0</v>
      </c>
      <c r="D78" s="133">
        <v>-1344.69</v>
      </c>
      <c r="E78" s="133">
        <v>-1344.69</v>
      </c>
      <c r="F78" s="133">
        <v>0</v>
      </c>
      <c r="G78" s="133">
        <v>-11093.99</v>
      </c>
      <c r="H78" s="133">
        <v>-11093.99</v>
      </c>
    </row>
    <row r="79" spans="1:8" ht="14.25">
      <c r="A79" s="132">
        <v>8150</v>
      </c>
      <c r="B79" s="132" t="s">
        <v>85</v>
      </c>
      <c r="C79" s="133">
        <v>0</v>
      </c>
      <c r="D79" s="133">
        <v>0</v>
      </c>
      <c r="E79" s="133">
        <v>0</v>
      </c>
      <c r="F79" s="133">
        <v>0</v>
      </c>
      <c r="G79" s="133">
        <v>0</v>
      </c>
      <c r="H79" s="133">
        <v>0</v>
      </c>
    </row>
    <row r="80" spans="1:8" ht="14.25">
      <c r="A80" s="132">
        <v>8160</v>
      </c>
      <c r="B80" s="132" t="s">
        <v>451</v>
      </c>
      <c r="C80" s="133">
        <v>0</v>
      </c>
      <c r="D80" s="133">
        <v>0</v>
      </c>
      <c r="E80" s="133">
        <v>0</v>
      </c>
      <c r="F80" s="133">
        <v>0</v>
      </c>
      <c r="G80" s="133">
        <v>0</v>
      </c>
      <c r="H80" s="133">
        <v>0</v>
      </c>
    </row>
    <row r="81" spans="1:8" ht="14.25">
      <c r="A81" s="132">
        <v>8800</v>
      </c>
      <c r="B81" s="132" t="s">
        <v>452</v>
      </c>
      <c r="C81" s="133">
        <v>0</v>
      </c>
      <c r="D81" s="133">
        <v>-91602.25</v>
      </c>
      <c r="E81" s="133">
        <v>-91602.25</v>
      </c>
      <c r="F81" s="133">
        <v>0</v>
      </c>
      <c r="G81" s="133">
        <v>37125.29</v>
      </c>
      <c r="H81" s="133">
        <v>37125.29</v>
      </c>
    </row>
    <row r="82" spans="1:8" ht="14.25">
      <c r="A82" s="132" t="s">
        <v>407</v>
      </c>
      <c r="B82" s="134">
        <v>0</v>
      </c>
      <c r="C82" s="133">
        <v>0</v>
      </c>
      <c r="D82" s="133">
        <v>0</v>
      </c>
      <c r="E82" s="133">
        <v>0</v>
      </c>
      <c r="F82" s="133">
        <v>0</v>
      </c>
      <c r="G82" s="133">
        <v>0</v>
      </c>
      <c r="H82" s="136"/>
    </row>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M45"/>
  <sheetViews>
    <sheetView workbookViewId="0" topLeftCell="A1">
      <selection activeCell="B48" sqref="B48"/>
    </sheetView>
  </sheetViews>
  <sheetFormatPr defaultColWidth="9.140625" defaultRowHeight="12.75"/>
  <cols>
    <col min="1" max="1" width="7.8515625" style="0" customWidth="1"/>
    <col min="2" max="2" width="36.00390625" style="0" customWidth="1"/>
    <col min="3" max="3" width="5.57421875" style="0" customWidth="1"/>
    <col min="4" max="4" width="3.140625" style="0" customWidth="1"/>
    <col min="5" max="5" width="15.57421875" style="0" customWidth="1"/>
    <col min="6" max="6" width="3.00390625" style="0" customWidth="1"/>
    <col min="7" max="7" width="15.57421875" style="85" customWidth="1"/>
    <col min="8" max="8" width="3.00390625" style="85" customWidth="1"/>
    <col min="9" max="9" width="15.57421875" style="85" customWidth="1"/>
    <col min="10" max="10" width="2.140625" style="85" customWidth="1"/>
    <col min="11" max="11" width="16.140625" style="85" customWidth="1"/>
    <col min="12" max="12" width="11.7109375" style="0" customWidth="1"/>
    <col min="13" max="13" width="6.140625" style="0" customWidth="1"/>
    <col min="14" max="16384" width="11.7109375" style="0" customWidth="1"/>
  </cols>
  <sheetData>
    <row r="1" ht="48.75" customHeight="1">
      <c r="B1" s="86" t="s">
        <v>453</v>
      </c>
    </row>
    <row r="2" spans="5:11" s="87" customFormat="1" ht="18" customHeight="1">
      <c r="E2" s="88">
        <v>42004</v>
      </c>
      <c r="G2" s="88">
        <v>41639</v>
      </c>
      <c r="H2" s="88"/>
      <c r="I2" s="88"/>
      <c r="J2" s="89"/>
      <c r="K2" s="88"/>
    </row>
    <row r="3" spans="2:11" ht="23.25" customHeight="1">
      <c r="B3" s="90" t="s">
        <v>1</v>
      </c>
      <c r="C3" t="s">
        <v>2</v>
      </c>
      <c r="G3"/>
      <c r="H3"/>
      <c r="I3"/>
      <c r="K3"/>
    </row>
    <row r="4" spans="7:11" ht="14.25">
      <c r="G4"/>
      <c r="H4"/>
      <c r="I4"/>
      <c r="K4"/>
    </row>
    <row r="5" spans="2:11" ht="14.25">
      <c r="B5" s="87" t="s">
        <v>3</v>
      </c>
      <c r="G5"/>
      <c r="H5"/>
      <c r="I5"/>
      <c r="K5"/>
    </row>
    <row r="6" spans="2:7" ht="14.25">
      <c r="B6" t="s">
        <v>4</v>
      </c>
      <c r="C6">
        <v>1</v>
      </c>
      <c r="E6" s="85">
        <f>'2014 Lodo'!$E12</f>
        <v>131850</v>
      </c>
      <c r="G6" s="85">
        <f>'2013 Lodo'!$E12</f>
        <v>152335</v>
      </c>
    </row>
    <row r="7" spans="2:7" ht="14.25">
      <c r="B7" t="s">
        <v>5</v>
      </c>
      <c r="E7" s="85">
        <f>SUM('2014 Lodo'!$E15:$E17)</f>
        <v>1355443.45</v>
      </c>
      <c r="G7" s="85">
        <f>SUM('2013 Lodo'!$E15:$E17)</f>
        <v>1209587.5</v>
      </c>
    </row>
    <row r="8" spans="2:7" ht="14.25">
      <c r="B8" t="s">
        <v>6</v>
      </c>
      <c r="C8">
        <v>2</v>
      </c>
      <c r="E8" s="85">
        <f>SUM('2014 Lodo'!$E18:$E19)</f>
        <v>223070.18000000002</v>
      </c>
      <c r="G8" s="85">
        <f>SUM('2013 Lodo'!$E18:$E19)</f>
        <v>262055.26</v>
      </c>
    </row>
    <row r="9" spans="2:7" ht="14.25">
      <c r="B9" t="s">
        <v>7</v>
      </c>
      <c r="E9" s="85">
        <f>SUM('2014 Lodo'!$E20)</f>
        <v>166.08</v>
      </c>
      <c r="G9" s="85">
        <f>SUM('2013 Lodo'!$E20)</f>
        <v>165.91</v>
      </c>
    </row>
    <row r="10" spans="2:11" ht="18" customHeight="1">
      <c r="B10" s="87" t="s">
        <v>8</v>
      </c>
      <c r="E10" s="89">
        <f>SUM(E6:E9)</f>
        <v>1710529.71</v>
      </c>
      <c r="G10" s="89">
        <f>SUM(G6:G9)</f>
        <v>1624143.67</v>
      </c>
      <c r="H10" s="89"/>
      <c r="I10" s="89"/>
      <c r="K10" s="89"/>
    </row>
    <row r="11" spans="2:11" ht="21.75" customHeight="1">
      <c r="B11" s="91" t="s">
        <v>9</v>
      </c>
      <c r="E11" s="89">
        <f>E10</f>
        <v>1710529.71</v>
      </c>
      <c r="G11" s="89">
        <f>G10</f>
        <v>1624143.67</v>
      </c>
      <c r="H11" s="89"/>
      <c r="I11" s="89"/>
      <c r="K11" s="89"/>
    </row>
    <row r="12" spans="2:5" ht="39.75" customHeight="1">
      <c r="B12" s="90" t="s">
        <v>10</v>
      </c>
      <c r="E12" s="85"/>
    </row>
    <row r="13" ht="14.25">
      <c r="E13" s="85"/>
    </row>
    <row r="14" spans="2:5" ht="14.25">
      <c r="B14" s="87" t="s">
        <v>11</v>
      </c>
      <c r="E14" s="85"/>
    </row>
    <row r="15" spans="2:7" ht="14.25">
      <c r="B15" t="s">
        <v>12</v>
      </c>
      <c r="E15" s="85">
        <f>-SUM('2014 Lodo'!$E21)</f>
        <v>1252613.67</v>
      </c>
      <c r="G15" s="85">
        <f>-SUM('2013 Lodo'!$E21)</f>
        <v>1163594.7</v>
      </c>
    </row>
    <row r="16" spans="2:7" ht="14.25">
      <c r="B16" t="s">
        <v>13</v>
      </c>
      <c r="E16" s="85">
        <f>-SUM('2014 Lodo'!$E22)</f>
        <v>37125.29</v>
      </c>
      <c r="G16" s="85">
        <f>-SUM('2013 Lodo'!$E22)</f>
        <v>89018.97</v>
      </c>
    </row>
    <row r="17" spans="2:11" ht="18" customHeight="1">
      <c r="B17" s="87" t="s">
        <v>14</v>
      </c>
      <c r="E17" s="89">
        <f>SUM(E15:E16)</f>
        <v>1289738.96</v>
      </c>
      <c r="G17" s="89">
        <f>SUM(G15:G16)</f>
        <v>1252613.67</v>
      </c>
      <c r="H17" s="89"/>
      <c r="I17" s="89"/>
      <c r="K17" s="89"/>
    </row>
    <row r="18" ht="14.25">
      <c r="E18" s="85"/>
    </row>
    <row r="19" spans="2:5" ht="14.25">
      <c r="B19" s="87" t="s">
        <v>15</v>
      </c>
      <c r="E19" s="85"/>
    </row>
    <row r="20" spans="2:11" s="137" customFormat="1" ht="14.25">
      <c r="B20" s="137" t="s">
        <v>454</v>
      </c>
      <c r="C20" s="137">
        <v>3</v>
      </c>
      <c r="E20" s="114">
        <f>-'2014 Lodo'!$E8-'2014 Lodo'!$E9</f>
        <v>0</v>
      </c>
      <c r="G20" s="114">
        <f>-'2013 Lodo'!$E8-'2013 Lodo'!$E9</f>
        <v>16747</v>
      </c>
      <c r="H20" s="114"/>
      <c r="I20" s="114"/>
      <c r="J20" s="114"/>
      <c r="K20" s="114"/>
    </row>
    <row r="21" spans="2:7" ht="14.25">
      <c r="B21" t="s">
        <v>16</v>
      </c>
      <c r="C21">
        <v>4</v>
      </c>
      <c r="E21" s="85">
        <f>-SUM('2014 Lodo'!$E23)</f>
        <v>24560.75</v>
      </c>
      <c r="G21" s="85">
        <f>-SUM('2013 Lodo'!$E23)</f>
        <v>3383</v>
      </c>
    </row>
    <row r="22" spans="2:5" ht="14.25">
      <c r="B22" t="s">
        <v>17</v>
      </c>
      <c r="C22">
        <v>5</v>
      </c>
      <c r="E22" s="85">
        <f>-SUM('2014 Lodo'!$E26)</f>
        <v>31250</v>
      </c>
    </row>
    <row r="23" spans="2:7" ht="14.25">
      <c r="B23" t="s">
        <v>18</v>
      </c>
      <c r="C23" s="92">
        <v>6</v>
      </c>
      <c r="D23" s="92"/>
      <c r="E23" s="85">
        <f>-SUM('2014 Lodo'!$E25)</f>
        <v>364980</v>
      </c>
      <c r="F23" s="92"/>
      <c r="G23" s="85">
        <f>-SUM('2013 Lodo'!$E25)</f>
        <v>351400</v>
      </c>
    </row>
    <row r="24" spans="2:11" ht="18" customHeight="1">
      <c r="B24" s="87" t="s">
        <v>20</v>
      </c>
      <c r="E24" s="89">
        <f>SUM(E20:E23)</f>
        <v>420790.75</v>
      </c>
      <c r="G24" s="89">
        <f>SUM(G20:G23)</f>
        <v>371530</v>
      </c>
      <c r="H24" s="89"/>
      <c r="I24" s="89"/>
      <c r="K24" s="89"/>
    </row>
    <row r="25" spans="2:5" ht="14.25">
      <c r="B25" s="87"/>
      <c r="E25" s="85"/>
    </row>
    <row r="26" spans="2:11" ht="18" customHeight="1">
      <c r="B26" s="91" t="s">
        <v>21</v>
      </c>
      <c r="E26" s="89">
        <f>E17+E24</f>
        <v>1710529.71</v>
      </c>
      <c r="G26" s="89">
        <f>G17+G24</f>
        <v>1624143.67</v>
      </c>
      <c r="H26" s="89"/>
      <c r="I26" s="89"/>
      <c r="K26" s="89"/>
    </row>
    <row r="27" spans="2:11" ht="15.75">
      <c r="B27" s="91"/>
      <c r="E27" s="89"/>
      <c r="G27" s="89"/>
      <c r="H27" s="89"/>
      <c r="I27" s="89"/>
      <c r="K27" s="89"/>
    </row>
    <row r="28" spans="2:11" ht="36" customHeight="1">
      <c r="B28" s="93" t="s">
        <v>455</v>
      </c>
      <c r="C28" s="93"/>
      <c r="D28" s="93"/>
      <c r="E28" s="93"/>
      <c r="F28" s="93"/>
      <c r="G28" s="93"/>
      <c r="H28" s="93"/>
      <c r="I28" s="93"/>
      <c r="J28" s="93"/>
      <c r="K28" s="93"/>
    </row>
    <row r="29" spans="2:11" ht="14.25" customHeight="1">
      <c r="B29" s="94" t="s">
        <v>456</v>
      </c>
      <c r="C29" s="94"/>
      <c r="D29" s="94"/>
      <c r="E29" s="94"/>
      <c r="F29" s="94"/>
      <c r="G29" s="94"/>
      <c r="H29" s="94"/>
      <c r="I29" s="94"/>
      <c r="J29" s="94"/>
      <c r="K29" s="94"/>
    </row>
    <row r="30" spans="2:11" ht="14.25" customHeight="1">
      <c r="B30" s="94" t="s">
        <v>457</v>
      </c>
      <c r="C30" s="94"/>
      <c r="D30" s="94"/>
      <c r="E30" s="94"/>
      <c r="F30" s="94"/>
      <c r="G30" s="94"/>
      <c r="H30" s="94"/>
      <c r="I30" s="94"/>
      <c r="J30" s="94"/>
      <c r="K30" s="94"/>
    </row>
    <row r="31" spans="2:13" ht="14.25">
      <c r="B31" s="137" t="s">
        <v>458</v>
      </c>
      <c r="C31" s="96"/>
      <c r="D31" s="96"/>
      <c r="E31" s="96"/>
      <c r="F31" s="96"/>
      <c r="G31" s="96"/>
      <c r="H31" s="96"/>
      <c r="I31" s="96"/>
      <c r="J31" s="96"/>
      <c r="K31" s="96"/>
      <c r="L31" s="96"/>
      <c r="M31" s="96"/>
    </row>
    <row r="32" spans="2:11" ht="14.25" customHeight="1">
      <c r="B32" s="95" t="s">
        <v>459</v>
      </c>
      <c r="C32" s="94"/>
      <c r="D32" s="94"/>
      <c r="E32" s="94"/>
      <c r="F32" s="94"/>
      <c r="G32" s="94"/>
      <c r="H32" s="94"/>
      <c r="I32" s="94"/>
      <c r="J32" s="94"/>
      <c r="K32" s="94"/>
    </row>
    <row r="33" spans="2:11" ht="14.25">
      <c r="B33" t="s">
        <v>460</v>
      </c>
      <c r="G33"/>
      <c r="H33"/>
      <c r="I33"/>
      <c r="J33"/>
      <c r="K33"/>
    </row>
    <row r="34" spans="2:13" ht="14.25" customHeight="1">
      <c r="B34" s="93" t="s">
        <v>461</v>
      </c>
      <c r="C34" s="93"/>
      <c r="D34" s="93"/>
      <c r="E34" s="93"/>
      <c r="F34" s="93"/>
      <c r="G34" s="93"/>
      <c r="H34" s="93"/>
      <c r="I34" s="93"/>
      <c r="J34" s="93"/>
      <c r="K34" s="93"/>
      <c r="L34" s="96"/>
      <c r="M34" s="96"/>
    </row>
    <row r="35" spans="3:11" ht="13.5" customHeight="1">
      <c r="C35" s="93"/>
      <c r="D35" s="93"/>
      <c r="E35" s="93"/>
      <c r="F35" s="93"/>
      <c r="G35" s="93"/>
      <c r="H35" s="93"/>
      <c r="I35" s="93"/>
      <c r="J35" s="93"/>
      <c r="K35" s="93"/>
    </row>
    <row r="36" spans="2:11" ht="41.25" customHeight="1">
      <c r="B36" s="97" t="s">
        <v>462</v>
      </c>
      <c r="C36" s="97"/>
      <c r="D36" s="97"/>
      <c r="E36" s="97"/>
      <c r="F36" s="97"/>
      <c r="G36" s="97"/>
      <c r="H36" s="97"/>
      <c r="I36" s="97"/>
      <c r="J36" s="57"/>
      <c r="K36" s="98"/>
    </row>
    <row r="37" spans="2:11" ht="16.5" customHeight="1">
      <c r="B37" s="97" t="s">
        <v>342</v>
      </c>
      <c r="C37" s="97"/>
      <c r="D37" s="97"/>
      <c r="E37" s="97"/>
      <c r="F37" s="97"/>
      <c r="G37" s="97"/>
      <c r="H37" s="97"/>
      <c r="I37" s="97"/>
      <c r="J37" s="98"/>
      <c r="K37" s="98"/>
    </row>
    <row r="38" spans="2:11" ht="45.75" customHeight="1">
      <c r="B38" s="97" t="s">
        <v>280</v>
      </c>
      <c r="C38" s="97"/>
      <c r="D38" s="97"/>
      <c r="E38" s="97"/>
      <c r="F38" s="97"/>
      <c r="G38" s="97"/>
      <c r="H38" s="97"/>
      <c r="I38" s="97"/>
      <c r="J38" s="57"/>
      <c r="K38" s="98"/>
    </row>
    <row r="39" spans="2:11" ht="14.25">
      <c r="B39" s="99" t="s">
        <v>26</v>
      </c>
      <c r="C39" s="99"/>
      <c r="D39" s="99"/>
      <c r="E39" s="99"/>
      <c r="F39" s="99"/>
      <c r="G39" s="99"/>
      <c r="H39" s="99"/>
      <c r="I39" s="99"/>
      <c r="J39" s="57"/>
      <c r="K39" s="98"/>
    </row>
    <row r="40" spans="2:11" ht="45.75" customHeight="1">
      <c r="B40" s="57" t="s">
        <v>261</v>
      </c>
      <c r="C40" s="97" t="s">
        <v>343</v>
      </c>
      <c r="D40" s="97"/>
      <c r="E40" s="97"/>
      <c r="F40" s="97"/>
      <c r="G40" s="97"/>
      <c r="H40" s="97"/>
      <c r="I40" s="97"/>
      <c r="J40" s="57"/>
      <c r="K40" s="100"/>
    </row>
    <row r="41" spans="2:11" ht="16.5" customHeight="1">
      <c r="B41" s="101" t="s">
        <v>30</v>
      </c>
      <c r="C41" s="99" t="s">
        <v>30</v>
      </c>
      <c r="D41" s="99"/>
      <c r="E41" s="99"/>
      <c r="F41" s="99"/>
      <c r="G41" s="99"/>
      <c r="H41" s="99"/>
      <c r="I41" s="99"/>
      <c r="J41" s="101"/>
      <c r="K41" s="102"/>
    </row>
    <row r="44" spans="2:11" ht="48" customHeight="1">
      <c r="B44" s="100" t="s">
        <v>318</v>
      </c>
      <c r="C44" s="97" t="s">
        <v>319</v>
      </c>
      <c r="D44" s="97"/>
      <c r="E44" s="97"/>
      <c r="F44" s="97"/>
      <c r="G44" s="97"/>
      <c r="H44" s="97"/>
      <c r="I44" s="97"/>
      <c r="J44" s="57"/>
      <c r="K44" s="100"/>
    </row>
    <row r="45" spans="2:11" ht="16.5" customHeight="1">
      <c r="B45" s="102" t="s">
        <v>30</v>
      </c>
      <c r="C45" s="99" t="s">
        <v>30</v>
      </c>
      <c r="D45" s="99"/>
      <c r="E45" s="99"/>
      <c r="F45" s="99"/>
      <c r="G45" s="99"/>
      <c r="H45" s="99"/>
      <c r="I45" s="99"/>
      <c r="J45" s="101"/>
      <c r="K45" s="102"/>
    </row>
  </sheetData>
  <sheetProtection selectLockedCells="1" selectUnlockedCells="1"/>
  <mergeCells count="12">
    <mergeCell ref="B28:I28"/>
    <mergeCell ref="B29:K29"/>
    <mergeCell ref="B30:K30"/>
    <mergeCell ref="B34:K34"/>
    <mergeCell ref="B36:H36"/>
    <mergeCell ref="B37:H37"/>
    <mergeCell ref="B38:H38"/>
    <mergeCell ref="B39:H39"/>
    <mergeCell ref="C40:H40"/>
    <mergeCell ref="C41:H41"/>
    <mergeCell ref="C44:H44"/>
    <mergeCell ref="C45:H45"/>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V48"/>
  <sheetViews>
    <sheetView workbookViewId="0" topLeftCell="A1">
      <selection activeCell="B6" sqref="B6"/>
    </sheetView>
  </sheetViews>
  <sheetFormatPr defaultColWidth="9.140625" defaultRowHeight="27.75" customHeight="1"/>
  <cols>
    <col min="1" max="1" width="41.421875" style="85" customWidth="1"/>
    <col min="2" max="2" width="7.28125" style="85" customWidth="1"/>
    <col min="3" max="3" width="14.28125" style="85" customWidth="1"/>
    <col min="4" max="4" width="15.8515625" style="85" customWidth="1"/>
    <col min="5" max="5" width="14.28125" style="85" customWidth="1"/>
    <col min="6" max="6" width="15.8515625" style="85" customWidth="1"/>
    <col min="7" max="7" width="14.28125" style="85" customWidth="1"/>
    <col min="8" max="8" width="15.140625" style="85" customWidth="1"/>
    <col min="9" max="9" width="14.28125" style="85" customWidth="1"/>
    <col min="10" max="10" width="17.7109375" style="85" customWidth="1"/>
    <col min="11" max="11" width="16.140625" style="85" customWidth="1"/>
    <col min="12" max="12" width="14.28125" style="85" customWidth="1"/>
    <col min="13" max="16384" width="11.57421875" style="85" customWidth="1"/>
  </cols>
  <sheetData>
    <row r="1" ht="14.25" customHeight="1">
      <c r="A1" s="103" t="s">
        <v>463</v>
      </c>
    </row>
    <row r="2" spans="10:12" ht="30" customHeight="1">
      <c r="J2" s="104"/>
      <c r="L2" s="104"/>
    </row>
    <row r="3" spans="3:11" s="104" customFormat="1" ht="14.25" customHeight="1">
      <c r="C3" s="108">
        <v>2014</v>
      </c>
      <c r="D3" s="104" t="s">
        <v>345</v>
      </c>
      <c r="E3" s="108">
        <v>2013</v>
      </c>
      <c r="F3" s="104" t="s">
        <v>464</v>
      </c>
      <c r="G3" s="108"/>
      <c r="I3" s="108"/>
      <c r="K3" s="106"/>
    </row>
    <row r="4" spans="4:11" s="104" customFormat="1" ht="14.25" customHeight="1">
      <c r="D4" s="104" t="s">
        <v>323</v>
      </c>
      <c r="F4" s="104" t="s">
        <v>323</v>
      </c>
      <c r="K4"/>
    </row>
    <row r="5" spans="1:10" ht="18" customHeight="1">
      <c r="A5" s="109" t="s">
        <v>41</v>
      </c>
      <c r="B5" s="104" t="s">
        <v>2</v>
      </c>
      <c r="C5" s="104"/>
      <c r="D5" s="104"/>
      <c r="E5" s="104"/>
      <c r="F5" s="104"/>
      <c r="G5" s="104"/>
      <c r="H5" s="104"/>
      <c r="I5" s="104"/>
      <c r="J5" s="104"/>
    </row>
    <row r="6" spans="1:6" ht="15.75" customHeight="1">
      <c r="A6" s="85" t="s">
        <v>42</v>
      </c>
      <c r="B6" s="111"/>
      <c r="C6" s="85">
        <f>-SUM('2014 Lodo'!$E32:$E35)</f>
        <v>344997.5</v>
      </c>
      <c r="D6" s="85">
        <f>SUM('2014 Budsjett'!$C6)</f>
        <v>276570</v>
      </c>
      <c r="E6" s="85">
        <f>-SUM('2013 Lodo'!$E32:$E35)</f>
        <v>381695</v>
      </c>
      <c r="F6" s="85">
        <f>SUM('2013 budsjett'!$C15+'2013 budsjett'!$C18)</f>
        <v>362310</v>
      </c>
    </row>
    <row r="7" spans="1:6" ht="15" customHeight="1">
      <c r="A7" s="85" t="s">
        <v>43</v>
      </c>
      <c r="B7" s="111" t="s">
        <v>284</v>
      </c>
      <c r="C7" s="85">
        <f>-'2014 Lodo'!$E38</f>
        <v>-30477.5</v>
      </c>
      <c r="D7" s="85">
        <f>SUM('2014 Budsjett'!$C8)</f>
        <v>-19359.9</v>
      </c>
      <c r="E7" s="85">
        <f>-'2013 Lodo'!$E38</f>
        <v>-34038.01</v>
      </c>
      <c r="F7" s="85">
        <f>SUM('2013 budsjett'!$C19)</f>
        <v>-25361.7</v>
      </c>
    </row>
    <row r="8" spans="1:6" ht="14.25" customHeight="1">
      <c r="A8" s="85" t="s">
        <v>48</v>
      </c>
      <c r="B8" s="111" t="s">
        <v>285</v>
      </c>
      <c r="C8" s="85">
        <f>-SUM('2014 Lodo'!$E31,'2014 Lodo'!$E36,'2014 Lodo'!$E37,'2014 Lodo'!$E39:$E42)</f>
        <v>16747</v>
      </c>
      <c r="D8" s="85">
        <f>SUM('2014 Budsjett'!$B9)</f>
        <v>0</v>
      </c>
      <c r="E8" s="85">
        <f>SUM('2013 Lodo'!$E31,'2013 Lodo'!$E36,'2012 Lodo'!$E37,'2013 Lodo'!$E40)</f>
        <v>0</v>
      </c>
      <c r="F8" s="85">
        <f>SUM('2012 budsjett'!$B22:$B24)</f>
        <v>0</v>
      </c>
    </row>
    <row r="9" spans="1:6" s="89" customFormat="1" ht="21" customHeight="1">
      <c r="A9" s="89" t="s">
        <v>50</v>
      </c>
      <c r="B9" s="112"/>
      <c r="C9" s="89">
        <f>SUM(C6:C8)</f>
        <v>331267</v>
      </c>
      <c r="D9" s="89">
        <f>SUM(D6:D8)</f>
        <v>257210.1</v>
      </c>
      <c r="E9" s="89">
        <f>SUM(E6:E8)</f>
        <v>347656.99</v>
      </c>
      <c r="F9" s="89">
        <f>SUM(F6:F8)</f>
        <v>336948.3</v>
      </c>
    </row>
    <row r="10" spans="1:2" ht="27.75" customHeight="1">
      <c r="A10" s="109" t="s">
        <v>51</v>
      </c>
      <c r="B10" s="111"/>
    </row>
    <row r="11" spans="1:7" ht="14.25" customHeight="1">
      <c r="A11" s="85" t="s">
        <v>324</v>
      </c>
      <c r="B11" s="111"/>
      <c r="C11" s="113">
        <f>SUM('2014 Lodo'!$E43:$E46)</f>
        <v>161253.07</v>
      </c>
      <c r="D11" s="85">
        <f>SUM('2014 Budsjett'!$C15)</f>
        <v>188588.4</v>
      </c>
      <c r="E11" s="114">
        <f>SUM('2013 Lodo'!$E43:$E46)</f>
        <v>180426.47</v>
      </c>
      <c r="F11" s="85">
        <f>SUM('2013 budsjett'!$C33)</f>
        <v>194280.3408</v>
      </c>
      <c r="G11" s="114"/>
    </row>
    <row r="12" spans="1:7" ht="14.25" customHeight="1">
      <c r="A12" s="85" t="s">
        <v>53</v>
      </c>
      <c r="B12" s="111"/>
      <c r="C12" s="113">
        <f>'2014 Lodo'!$E73</f>
        <v>0</v>
      </c>
      <c r="D12" s="85">
        <f>SUM('2014 Budsjett'!$C17)</f>
        <v>10000</v>
      </c>
      <c r="E12" s="114">
        <f>'2013 Lodo'!$E73</f>
        <v>0</v>
      </c>
      <c r="F12" s="85">
        <f>SUM('2013 budsjett'!$C55)</f>
        <v>10000</v>
      </c>
      <c r="G12" s="114"/>
    </row>
    <row r="13" spans="1:7" ht="14.25" customHeight="1">
      <c r="A13" s="85" t="s">
        <v>346</v>
      </c>
      <c r="B13" s="111"/>
      <c r="C13" s="113">
        <f>'2014 Lodo'!$E59</f>
        <v>2867.57</v>
      </c>
      <c r="D13" s="85">
        <f>SUM('2014 Budsjett'!$C18)</f>
        <v>10000</v>
      </c>
      <c r="E13" s="114">
        <f>'2013 Lodo'!$E59</f>
        <v>10068.17</v>
      </c>
      <c r="F13" s="85">
        <f>SUM('2013 budsjett'!$C45)</f>
        <v>10000</v>
      </c>
      <c r="G13" s="114"/>
    </row>
    <row r="14" spans="1:7" ht="14.25" customHeight="1">
      <c r="A14" s="85" t="s">
        <v>55</v>
      </c>
      <c r="B14" s="111"/>
      <c r="C14" s="113">
        <f>'2014 Lodo'!$E60</f>
        <v>9600</v>
      </c>
      <c r="D14" s="85">
        <f>SUM('2014 Budsjett'!$C19)</f>
        <v>12000</v>
      </c>
      <c r="E14" s="114">
        <f>'2013 Lodo'!$E60</f>
        <v>12026</v>
      </c>
      <c r="F14" s="85">
        <f>SUM('2013 budsjett'!$C46)</f>
        <v>12000</v>
      </c>
      <c r="G14" s="114"/>
    </row>
    <row r="15" spans="1:7" ht="14.25" customHeight="1">
      <c r="A15" s="85" t="s">
        <v>171</v>
      </c>
      <c r="B15" s="111"/>
      <c r="C15" s="113">
        <f>'2014 Lodo'!$E63</f>
        <v>4624.15</v>
      </c>
      <c r="D15" s="85">
        <f>SUM('2014 Budsjett'!$C20)</f>
        <v>12000</v>
      </c>
      <c r="E15" s="114">
        <f>'2013 Lodo'!$E63</f>
        <v>0</v>
      </c>
      <c r="F15" s="85">
        <f>SUM('2013 budsjett'!$C49)</f>
        <v>12000</v>
      </c>
      <c r="G15" s="114"/>
    </row>
    <row r="16" spans="1:7" ht="14.25" customHeight="1">
      <c r="A16" s="85" t="s">
        <v>60</v>
      </c>
      <c r="B16" s="111" t="s">
        <v>286</v>
      </c>
      <c r="C16" s="113">
        <f>SUM('2014 Lodo'!$E51,'2014 Lodo'!$E69,'2014 Lodo'!$E70)</f>
        <v>36805.92</v>
      </c>
      <c r="D16" s="85">
        <f>SUM('2014 Budsjett'!$C21)</f>
        <v>40000</v>
      </c>
      <c r="E16" s="114">
        <f>SUM('2013 Lodo'!$E51,'2013 Lodo'!$E69)</f>
        <v>0.8</v>
      </c>
      <c r="F16" s="85">
        <f>SUM('2013 budsjett'!$C52)</f>
        <v>5000</v>
      </c>
      <c r="G16" s="114"/>
    </row>
    <row r="17" spans="1:7" ht="14.25" customHeight="1">
      <c r="A17" s="85" t="s">
        <v>61</v>
      </c>
      <c r="B17" s="111" t="s">
        <v>287</v>
      </c>
      <c r="C17" s="113">
        <f>'2014 Lodo'!$E56</f>
        <v>56225</v>
      </c>
      <c r="D17" s="85">
        <f>SUM('2014 Budsjett'!$C22)</f>
        <v>40000</v>
      </c>
      <c r="E17" s="114">
        <f>'2013 Lodo'!$E56</f>
        <v>27238.72</v>
      </c>
      <c r="F17" s="85">
        <f>SUM('2013 budsjett'!$C42)</f>
        <v>40000</v>
      </c>
      <c r="G17" s="114"/>
    </row>
    <row r="18" spans="1:7" ht="14.25" customHeight="1">
      <c r="A18" s="85" t="s">
        <v>65</v>
      </c>
      <c r="B18" s="111"/>
      <c r="C18" s="113">
        <v>0</v>
      </c>
      <c r="D18" s="85">
        <f>SUM('2014 Budsjett'!$C23)</f>
        <v>3000</v>
      </c>
      <c r="E18" s="114"/>
      <c r="F18" s="85">
        <f>SUM('2013 budsjett'!$C39)</f>
        <v>3000</v>
      </c>
      <c r="G18" s="114"/>
    </row>
    <row r="19" spans="1:7" ht="14.25" customHeight="1">
      <c r="A19" s="85" t="s">
        <v>66</v>
      </c>
      <c r="B19" s="111" t="s">
        <v>288</v>
      </c>
      <c r="C19" s="113">
        <f>'2014 Lodo'!$E52</f>
        <v>0</v>
      </c>
      <c r="D19" s="85">
        <f>SUM('2014 Budsjett'!$C24)</f>
        <v>30000</v>
      </c>
      <c r="E19" s="114">
        <f>'2013 Lodo'!$E52</f>
        <v>0</v>
      </c>
      <c r="F19" s="85">
        <f>SUM('2013 budsjett'!$C40)</f>
        <v>30000</v>
      </c>
      <c r="G19" s="114"/>
    </row>
    <row r="20" spans="1:7" ht="14.25" customHeight="1">
      <c r="A20" s="85" t="s">
        <v>68</v>
      </c>
      <c r="B20" s="111" t="s">
        <v>289</v>
      </c>
      <c r="C20" s="113">
        <f>SUM('2014 Lodo'!$E53:$E54)</f>
        <v>42231</v>
      </c>
      <c r="D20" s="85">
        <f>SUM('2014 Budsjett'!$C25)</f>
        <v>23000</v>
      </c>
      <c r="E20" s="114">
        <f>SUM('2013 Lodo'!$E53:$E54)</f>
        <v>40501</v>
      </c>
      <c r="F20" s="85">
        <f>SUM('2013 budsjett'!$C41)</f>
        <v>23000</v>
      </c>
      <c r="G20" s="114"/>
    </row>
    <row r="21" spans="1:7" ht="14.25" customHeight="1">
      <c r="A21" s="85" t="s">
        <v>70</v>
      </c>
      <c r="B21" s="111"/>
      <c r="C21" s="113">
        <f>'2014 Lodo'!$E68</f>
        <v>0</v>
      </c>
      <c r="D21" s="85">
        <f>SUM('2014 Budsjett'!$C26)</f>
        <v>5000</v>
      </c>
      <c r="E21" s="114">
        <f>'2013 Lodo'!$E68</f>
        <v>0</v>
      </c>
      <c r="F21" s="85">
        <f>SUM('2013 budsjett'!$C51)</f>
        <v>5000</v>
      </c>
      <c r="G21" s="114"/>
    </row>
    <row r="22" spans="1:7" ht="14.25" customHeight="1">
      <c r="A22" s="85" t="s">
        <v>71</v>
      </c>
      <c r="B22" s="111"/>
      <c r="C22" s="113">
        <f>'2014 Lodo'!$E74</f>
        <v>0</v>
      </c>
      <c r="D22" s="85">
        <f>SUM('2014 Budsjett'!$C27)</f>
        <v>10000</v>
      </c>
      <c r="E22" s="114">
        <f>'2013 Lodo'!$E72</f>
        <v>0</v>
      </c>
      <c r="F22" s="85">
        <f>SUM('2013 budsjett'!$C54)</f>
        <v>10000</v>
      </c>
      <c r="G22" s="114"/>
    </row>
    <row r="23" spans="1:7" ht="14.25" customHeight="1">
      <c r="A23" s="85" t="s">
        <v>72</v>
      </c>
      <c r="B23" s="111"/>
      <c r="C23" s="113">
        <f>SUM('2014 Lodo'!$E72:$E73)</f>
        <v>0</v>
      </c>
      <c r="D23" s="85">
        <f>SUM('2014 Budsjett'!$C28)</f>
        <v>500</v>
      </c>
      <c r="E23" s="114">
        <f>SUM('2013 Lodo'!$E70:$E71)</f>
        <v>63</v>
      </c>
      <c r="F23" s="85">
        <f>SUM('2013 budsjett'!$C53)</f>
        <v>500</v>
      </c>
      <c r="G23" s="114"/>
    </row>
    <row r="24" spans="1:7" ht="14.25" customHeight="1">
      <c r="A24" s="85" t="s">
        <v>73</v>
      </c>
      <c r="B24" s="111"/>
      <c r="C24" s="113">
        <f>'2014 Lodo'!$E67</f>
        <v>2160</v>
      </c>
      <c r="D24" s="85">
        <f>SUM('2014 Budsjett'!$C29)</f>
        <v>3000</v>
      </c>
      <c r="E24" s="114">
        <f>'2013 Lodo'!$E67</f>
        <v>1455</v>
      </c>
      <c r="F24" s="85">
        <f>SUM('2013 budsjett'!$C48)</f>
        <v>3000</v>
      </c>
      <c r="G24" s="114"/>
    </row>
    <row r="25" spans="1:7" ht="14.25" customHeight="1">
      <c r="A25" s="85" t="s">
        <v>74</v>
      </c>
      <c r="B25" s="111"/>
      <c r="C25" s="113">
        <f>'2014 Lodo'!$E48</f>
        <v>10964</v>
      </c>
      <c r="D25" s="85">
        <f>SUM('2014 Budsjett'!$C30)</f>
        <v>10500</v>
      </c>
      <c r="E25" s="114">
        <f>'2013 Lodo'!$E48</f>
        <v>10651</v>
      </c>
      <c r="F25" s="85">
        <f>SUM('2013 budsjett'!$C38)</f>
        <v>10500</v>
      </c>
      <c r="G25" s="114"/>
    </row>
    <row r="26" spans="1:7" ht="15" customHeight="1">
      <c r="A26" s="85" t="s">
        <v>75</v>
      </c>
      <c r="B26" s="111"/>
      <c r="C26" s="113">
        <f>SUM('2014 Lodo'!$E58,'2014 Lodo'!$E64,'2014 Lodo'!$E57)</f>
        <v>0</v>
      </c>
      <c r="D26" s="85">
        <f>SUM('2014 Budsjett'!$C31)</f>
        <v>2000</v>
      </c>
      <c r="E26" s="114">
        <f>SUM('2013 Lodo'!$E58,'2013 Lodo'!$E64,'2013 Lodo'!$E57)</f>
        <v>0</v>
      </c>
      <c r="F26" s="85">
        <f>SUM('2013 budsjett'!$C43,'2013 budsjett'!$C44,'2013 budsjett'!$C47)</f>
        <v>2000</v>
      </c>
      <c r="G26" s="114"/>
    </row>
    <row r="27" spans="1:7" ht="14.25" customHeight="1">
      <c r="A27" s="85" t="s">
        <v>347</v>
      </c>
      <c r="B27" s="111"/>
      <c r="C27" s="113">
        <f>SUM('2014 Lodo'!$E61)</f>
        <v>0</v>
      </c>
      <c r="D27" s="85">
        <f>SUM('2014 Budsjett'!$C32)</f>
        <v>18000</v>
      </c>
      <c r="E27" s="114">
        <f>SUM('2013 Lodo'!$E61)</f>
        <v>500</v>
      </c>
      <c r="F27" s="85">
        <f>SUM('2013 budsjett'!$C50)</f>
        <v>18000</v>
      </c>
      <c r="G27" s="114"/>
    </row>
    <row r="28" spans="1:7" ht="14.25" customHeight="1">
      <c r="A28" t="s">
        <v>76</v>
      </c>
      <c r="B28" s="111" t="s">
        <v>290</v>
      </c>
      <c r="C28" s="113">
        <f>SUM('2014 Lodo'!$E71)</f>
        <v>0</v>
      </c>
      <c r="D28" s="85">
        <f>SUM('2014 Budsjett'!$C33)</f>
        <v>15000</v>
      </c>
      <c r="E28" s="114"/>
      <c r="G28" s="114"/>
    </row>
    <row r="29" spans="1:6" s="89" customFormat="1" ht="25.5" customHeight="1">
      <c r="A29" s="89" t="s">
        <v>78</v>
      </c>
      <c r="B29" s="112"/>
      <c r="C29" s="115">
        <f>SUM(C11:C28)</f>
        <v>326730.71</v>
      </c>
      <c r="D29" s="89">
        <f>SUM(D11:D28)</f>
        <v>432588.4</v>
      </c>
      <c r="E29" s="89">
        <f>SUM(E11:E27)</f>
        <v>282930.16000000003</v>
      </c>
      <c r="F29" s="89">
        <f>SUM(F11:F27)</f>
        <v>388280.3408</v>
      </c>
    </row>
    <row r="30" spans="1:6" s="109" customFormat="1" ht="40.5" customHeight="1">
      <c r="A30" s="109" t="s">
        <v>79</v>
      </c>
      <c r="B30" s="116"/>
      <c r="C30" s="117">
        <f>C9-C29</f>
        <v>4536.289999999979</v>
      </c>
      <c r="D30" s="109">
        <f>D9-D29</f>
        <v>-175378.30000000002</v>
      </c>
      <c r="E30" s="109">
        <f>E9-E29</f>
        <v>64726.82999999996</v>
      </c>
      <c r="F30" s="109">
        <f>F9-F29</f>
        <v>-51332.04080000002</v>
      </c>
    </row>
    <row r="31" spans="1:3" ht="27" customHeight="1">
      <c r="A31" s="89" t="s">
        <v>80</v>
      </c>
      <c r="B31" s="111"/>
      <c r="C31" s="118"/>
    </row>
    <row r="32" spans="1:6" ht="18" customHeight="1">
      <c r="A32" s="85" t="s">
        <v>81</v>
      </c>
      <c r="B32" s="111"/>
      <c r="C32" s="118">
        <f>-SUM('2014 Lodo'!$E77)</f>
        <v>25001.51</v>
      </c>
      <c r="D32" s="85">
        <f>SUM('2014 Budsjett'!$C40)</f>
        <v>20000</v>
      </c>
      <c r="E32" s="85">
        <f>-SUM('2013 Lodo'!$E75)</f>
        <v>10484.07</v>
      </c>
      <c r="F32" s="85">
        <f>-SUM('2013 budsjett'!$C61)</f>
        <v>20000</v>
      </c>
    </row>
    <row r="33" spans="1:6" ht="14.25" customHeight="1">
      <c r="A33" s="85" t="s">
        <v>82</v>
      </c>
      <c r="B33" s="111"/>
      <c r="C33" s="118">
        <f>-SUM('2014 Lodo'!$E76)</f>
        <v>-3506.5</v>
      </c>
      <c r="D33" s="85">
        <f>SUM('2014 Budsjett'!$C41)</f>
        <v>-3000</v>
      </c>
      <c r="E33" s="85">
        <f>-SUM('2013 Lodo'!$E74)</f>
        <v>-3347</v>
      </c>
      <c r="F33" s="85">
        <f>-SUM('2013 budsjett'!$C60)</f>
        <v>-3000</v>
      </c>
    </row>
    <row r="34" spans="1:6" ht="14.25" customHeight="1">
      <c r="A34" s="85" t="s">
        <v>83</v>
      </c>
      <c r="B34" s="111"/>
      <c r="C34" s="118">
        <f>-SUM('2014 Lodo'!$E78)</f>
        <v>11093.99</v>
      </c>
      <c r="D34" s="85">
        <f>SUM('2014 Budsjett'!$C42)</f>
        <v>0</v>
      </c>
      <c r="E34" s="85">
        <f>-SUM('2013 Lodo'!$E76)</f>
        <v>17155.07</v>
      </c>
      <c r="F34" s="85">
        <f>SUM('2013 budsjett'!$C62)</f>
        <v>0</v>
      </c>
    </row>
    <row r="35" spans="1:9" ht="14.25" customHeight="1">
      <c r="A35" s="85" t="s">
        <v>84</v>
      </c>
      <c r="B35" s="111"/>
      <c r="C35" s="118">
        <f>-'2014 Lodo'!$E80</f>
        <v>0</v>
      </c>
      <c r="D35" s="85">
        <f>SUM('2014 Budsjett'!$C43)</f>
        <v>0</v>
      </c>
      <c r="E35" s="85">
        <f>-'2013 Lodo'!$E78</f>
        <v>0</v>
      </c>
      <c r="F35" s="85">
        <f>SUM('2013 budsjett'!$C63)</f>
        <v>0</v>
      </c>
      <c r="I35" s="119"/>
    </row>
    <row r="36" spans="1:10" ht="14.25" customHeight="1">
      <c r="A36" s="85" t="s">
        <v>85</v>
      </c>
      <c r="B36" s="111"/>
      <c r="C36" s="118">
        <f>-SUM('2014 Lodo'!$E79)</f>
        <v>0</v>
      </c>
      <c r="D36" s="85">
        <f>SUM('2014 Budsjett'!$C44)</f>
        <v>0</v>
      </c>
      <c r="E36" s="85">
        <f>-SUM('2013 Lodo'!$E77)</f>
        <v>0</v>
      </c>
      <c r="F36" s="119"/>
      <c r="H36" s="119"/>
      <c r="J36" s="119"/>
    </row>
    <row r="37" spans="1:6" s="89" customFormat="1" ht="17.25" customHeight="1">
      <c r="A37" s="89" t="s">
        <v>86</v>
      </c>
      <c r="B37" s="112"/>
      <c r="C37" s="115">
        <f>SUM(C32:C36)</f>
        <v>32589</v>
      </c>
      <c r="D37" s="89">
        <f>SUM(D32:D36)</f>
        <v>17000</v>
      </c>
      <c r="E37" s="89">
        <f>SUM(E32:E36)</f>
        <v>24292.14</v>
      </c>
      <c r="F37" s="89">
        <f>SUM(F32:F36)</f>
        <v>17000</v>
      </c>
    </row>
    <row r="38" spans="1:13" s="89" customFormat="1" ht="31.5" customHeight="1">
      <c r="A38" s="120" t="s">
        <v>87</v>
      </c>
      <c r="B38" s="112"/>
      <c r="C38" s="115">
        <f>C30+C37</f>
        <v>37125.28999999998</v>
      </c>
      <c r="D38" s="89">
        <f>D30+D37</f>
        <v>-158378.30000000002</v>
      </c>
      <c r="E38" s="89">
        <f>E30+E37</f>
        <v>89018.96999999996</v>
      </c>
      <c r="F38" s="89">
        <f>F30+F37</f>
        <v>-34332.04080000002</v>
      </c>
      <c r="M38"/>
    </row>
    <row r="40" ht="14.25" customHeight="1">
      <c r="A40" s="85" t="s">
        <v>291</v>
      </c>
    </row>
    <row r="41" ht="14.25" customHeight="1">
      <c r="A41" s="85" t="s">
        <v>292</v>
      </c>
    </row>
    <row r="42" spans="1:8" ht="14.25" customHeight="1">
      <c r="A42" t="s">
        <v>349</v>
      </c>
      <c r="C42"/>
      <c r="D42"/>
      <c r="E42"/>
      <c r="F42"/>
      <c r="G42"/>
      <c r="H42"/>
    </row>
    <row r="43" ht="14.25" customHeight="1">
      <c r="A43" s="85" t="s">
        <v>465</v>
      </c>
    </row>
    <row r="44" ht="14.25" customHeight="1">
      <c r="A44" t="s">
        <v>351</v>
      </c>
    </row>
    <row r="45" ht="14.25" customHeight="1">
      <c r="A45" t="s">
        <v>352</v>
      </c>
    </row>
    <row r="46" ht="14.25" customHeight="1">
      <c r="A46" s="85" t="s">
        <v>296</v>
      </c>
    </row>
    <row r="47" ht="14.25" customHeight="1">
      <c r="A47" s="85" t="s">
        <v>466</v>
      </c>
    </row>
    <row r="48" spans="1:256" ht="14.25" customHeight="1">
      <c r="A48" t="s">
        <v>467</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65536" ht="12.75" customHeight="1"/>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5.xml><?xml version="1.0" encoding="utf-8"?>
<worksheet xmlns="http://schemas.openxmlformats.org/spreadsheetml/2006/main" xmlns:r="http://schemas.openxmlformats.org/officeDocument/2006/relationships">
  <dimension ref="A2:C48"/>
  <sheetViews>
    <sheetView workbookViewId="0" topLeftCell="A10">
      <selection activeCell="C48" sqref="C48"/>
    </sheetView>
  </sheetViews>
  <sheetFormatPr defaultColWidth="9.140625" defaultRowHeight="12.75"/>
  <cols>
    <col min="1" max="1" width="20.421875" style="0" customWidth="1"/>
    <col min="2" max="2" width="25.140625" style="0" customWidth="1"/>
    <col min="3" max="3" width="25.8515625" style="0" customWidth="1"/>
    <col min="4" max="16384" width="11.421875" style="0" customWidth="1"/>
  </cols>
  <sheetData>
    <row r="2" ht="14.25">
      <c r="A2" t="s">
        <v>468</v>
      </c>
    </row>
    <row r="3" spans="2:3" ht="14.25">
      <c r="B3" s="87"/>
      <c r="C3" s="87">
        <v>2014</v>
      </c>
    </row>
    <row r="4" ht="14.25">
      <c r="C4" t="s">
        <v>330</v>
      </c>
    </row>
    <row r="5" ht="16.5">
      <c r="A5" s="90" t="s">
        <v>144</v>
      </c>
    </row>
    <row r="6" spans="1:3" ht="14.25">
      <c r="A6" t="s">
        <v>356</v>
      </c>
      <c r="B6" s="125"/>
      <c r="C6" s="125">
        <v>276570</v>
      </c>
    </row>
    <row r="7" spans="1:3" ht="14.25">
      <c r="A7" t="s">
        <v>357</v>
      </c>
      <c r="B7" s="126"/>
      <c r="C7" s="126"/>
    </row>
    <row r="8" spans="1:3" ht="14.25">
      <c r="A8" t="s">
        <v>358</v>
      </c>
      <c r="B8" s="125"/>
      <c r="C8" s="125">
        <v>-19359.9</v>
      </c>
    </row>
    <row r="9" spans="1:3" ht="14.25">
      <c r="A9" t="s">
        <v>359</v>
      </c>
      <c r="B9" s="125"/>
      <c r="C9" s="125"/>
    </row>
    <row r="10" spans="1:3" ht="14.25">
      <c r="A10" t="s">
        <v>360</v>
      </c>
      <c r="B10" s="125"/>
      <c r="C10" s="125"/>
    </row>
    <row r="11" spans="2:3" ht="14.25">
      <c r="B11" s="125"/>
      <c r="C11" s="125"/>
    </row>
    <row r="12" spans="1:3" ht="14.25">
      <c r="A12" s="87" t="s">
        <v>154</v>
      </c>
      <c r="B12" s="127"/>
      <c r="C12" s="127">
        <f>C6+C8+C9+C10</f>
        <v>257210.1</v>
      </c>
    </row>
    <row r="13" spans="2:3" ht="14.25">
      <c r="B13" s="125"/>
      <c r="C13" s="125"/>
    </row>
    <row r="14" spans="1:3" ht="16.5">
      <c r="A14" s="90" t="s">
        <v>155</v>
      </c>
      <c r="B14" s="125"/>
      <c r="C14" s="125"/>
    </row>
    <row r="15" spans="1:3" ht="14.25">
      <c r="A15" t="s">
        <v>361</v>
      </c>
      <c r="B15" s="125"/>
      <c r="C15" s="125">
        <v>188588.4</v>
      </c>
    </row>
    <row r="16" spans="1:3" ht="14.25">
      <c r="A16" t="s">
        <v>362</v>
      </c>
      <c r="B16" s="126"/>
      <c r="C16" s="126"/>
    </row>
    <row r="17" spans="1:3" ht="14.25">
      <c r="A17" t="s">
        <v>363</v>
      </c>
      <c r="B17" s="125"/>
      <c r="C17" s="125">
        <v>10000</v>
      </c>
    </row>
    <row r="18" spans="1:3" ht="14.25">
      <c r="A18" t="s">
        <v>364</v>
      </c>
      <c r="B18" s="125"/>
      <c r="C18" s="125">
        <v>10000</v>
      </c>
    </row>
    <row r="19" spans="1:3" ht="14.25">
      <c r="A19" t="s">
        <v>365</v>
      </c>
      <c r="B19" s="125"/>
      <c r="C19" s="125">
        <v>12000</v>
      </c>
    </row>
    <row r="20" spans="1:3" ht="14.25">
      <c r="A20" t="s">
        <v>366</v>
      </c>
      <c r="B20" s="125"/>
      <c r="C20" s="125">
        <v>12000</v>
      </c>
    </row>
    <row r="21" spans="1:3" ht="14.25">
      <c r="A21" t="s">
        <v>367</v>
      </c>
      <c r="B21" s="125"/>
      <c r="C21" s="125">
        <v>40000</v>
      </c>
    </row>
    <row r="22" spans="1:3" ht="14.25">
      <c r="A22" t="s">
        <v>469</v>
      </c>
      <c r="B22" s="125"/>
      <c r="C22" s="125">
        <v>40000</v>
      </c>
    </row>
    <row r="23" spans="1:3" ht="14.25">
      <c r="A23" t="s">
        <v>470</v>
      </c>
      <c r="B23" s="125"/>
      <c r="C23" s="125">
        <v>3000</v>
      </c>
    </row>
    <row r="24" spans="1:3" ht="14.25">
      <c r="A24" t="s">
        <v>162</v>
      </c>
      <c r="B24" s="125"/>
      <c r="C24" s="125">
        <v>30000</v>
      </c>
    </row>
    <row r="25" spans="1:3" ht="14.25">
      <c r="A25" t="s">
        <v>370</v>
      </c>
      <c r="B25" s="125"/>
      <c r="C25" s="125">
        <v>23000</v>
      </c>
    </row>
    <row r="26" spans="1:3" ht="14.25">
      <c r="A26" t="s">
        <v>371</v>
      </c>
      <c r="B26" s="125"/>
      <c r="C26" s="125">
        <v>5000</v>
      </c>
    </row>
    <row r="27" spans="1:3" ht="14.25">
      <c r="A27" t="s">
        <v>372</v>
      </c>
      <c r="B27" s="125"/>
      <c r="C27" s="125">
        <v>10000</v>
      </c>
    </row>
    <row r="28" spans="1:3" ht="14.25">
      <c r="A28" t="s">
        <v>373</v>
      </c>
      <c r="B28" s="125"/>
      <c r="C28" s="125">
        <v>500</v>
      </c>
    </row>
    <row r="29" spans="1:3" ht="14.25">
      <c r="A29" t="s">
        <v>374</v>
      </c>
      <c r="B29" s="125"/>
      <c r="C29" s="125">
        <v>3000</v>
      </c>
    </row>
    <row r="30" spans="1:3" ht="14.25">
      <c r="A30" t="s">
        <v>375</v>
      </c>
      <c r="B30" s="125"/>
      <c r="C30" s="125">
        <v>10500</v>
      </c>
    </row>
    <row r="31" spans="1:3" ht="14.25">
      <c r="A31" t="s">
        <v>376</v>
      </c>
      <c r="B31" s="125"/>
      <c r="C31" s="125">
        <v>2000</v>
      </c>
    </row>
    <row r="32" spans="1:3" ht="14.25">
      <c r="A32" t="s">
        <v>360</v>
      </c>
      <c r="B32" s="125"/>
      <c r="C32" s="125">
        <v>18000</v>
      </c>
    </row>
    <row r="33" spans="1:3" ht="14.25">
      <c r="A33" t="s">
        <v>76</v>
      </c>
      <c r="B33" s="85"/>
      <c r="C33" s="85">
        <v>15000</v>
      </c>
    </row>
    <row r="34" spans="2:3" ht="14.25">
      <c r="B34" s="125"/>
      <c r="C34" s="125"/>
    </row>
    <row r="35" spans="1:3" ht="14.25">
      <c r="A35" s="87" t="s">
        <v>176</v>
      </c>
      <c r="B35" s="127"/>
      <c r="C35" s="127">
        <f>C15+SUM(C17:C33)</f>
        <v>432588.4</v>
      </c>
    </row>
    <row r="36" spans="2:3" ht="14.25">
      <c r="B36" s="125"/>
      <c r="C36" s="125"/>
    </row>
    <row r="37" spans="1:3" ht="16.5">
      <c r="A37" s="90" t="s">
        <v>177</v>
      </c>
      <c r="B37" s="127"/>
      <c r="C37" s="127">
        <f>C12-C35</f>
        <v>-175378.30000000002</v>
      </c>
    </row>
    <row r="38" spans="2:3" ht="14.25">
      <c r="B38" s="125"/>
      <c r="C38" s="125"/>
    </row>
    <row r="39" spans="1:3" ht="16.5">
      <c r="A39" s="90" t="s">
        <v>377</v>
      </c>
      <c r="B39" s="125"/>
      <c r="C39" s="125"/>
    </row>
    <row r="40" spans="1:3" ht="14.25">
      <c r="A40" t="s">
        <v>378</v>
      </c>
      <c r="B40" s="125"/>
      <c r="C40" s="125">
        <v>20000</v>
      </c>
    </row>
    <row r="41" spans="1:3" ht="14.25">
      <c r="A41" t="s">
        <v>379</v>
      </c>
      <c r="B41" s="125"/>
      <c r="C41" s="125">
        <v>-3000</v>
      </c>
    </row>
    <row r="42" spans="1:3" ht="14.25">
      <c r="A42" t="s">
        <v>380</v>
      </c>
      <c r="B42" s="125"/>
      <c r="C42" s="125"/>
    </row>
    <row r="43" spans="1:3" ht="14.25">
      <c r="A43" t="s">
        <v>381</v>
      </c>
      <c r="B43" s="125"/>
      <c r="C43" s="125"/>
    </row>
    <row r="44" spans="1:3" ht="14.25">
      <c r="A44" t="s">
        <v>382</v>
      </c>
      <c r="B44" s="125"/>
      <c r="C44" s="125"/>
    </row>
    <row r="45" spans="2:3" ht="14.25">
      <c r="B45" s="125"/>
      <c r="C45" s="125"/>
    </row>
    <row r="46" spans="1:3" ht="14.25">
      <c r="A46" s="87" t="s">
        <v>180</v>
      </c>
      <c r="B46" s="127"/>
      <c r="C46" s="127">
        <f>SUM(C40:C44)</f>
        <v>17000</v>
      </c>
    </row>
    <row r="47" spans="2:3" ht="14.25">
      <c r="B47" s="125"/>
      <c r="C47" s="125"/>
    </row>
    <row r="48" spans="1:3" ht="16.5">
      <c r="A48" s="90" t="s">
        <v>181</v>
      </c>
      <c r="B48" s="127"/>
      <c r="C48" s="127">
        <f>C37+C46</f>
        <v>-158378.30000000002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6.xml><?xml version="1.0" encoding="utf-8"?>
<worksheet xmlns="http://schemas.openxmlformats.org/spreadsheetml/2006/main" xmlns:r="http://schemas.openxmlformats.org/officeDocument/2006/relationships">
  <dimension ref="A1:E82"/>
  <sheetViews>
    <sheetView workbookViewId="0" topLeftCell="A49">
      <selection activeCell="E18" sqref="E18"/>
    </sheetView>
  </sheetViews>
  <sheetFormatPr defaultColWidth="9.140625" defaultRowHeight="12.75"/>
  <cols>
    <col min="1" max="1" width="29.00390625" style="0" customWidth="1"/>
    <col min="2" max="2" width="34.421875" style="0" customWidth="1"/>
    <col min="3" max="3" width="20.140625" style="0" customWidth="1"/>
    <col min="4" max="4" width="17.00390625" style="0" customWidth="1"/>
    <col min="5" max="5" width="15.57421875" style="0" customWidth="1"/>
    <col min="6" max="16384" width="11.421875" style="0" customWidth="1"/>
  </cols>
  <sheetData>
    <row r="1" ht="14.25">
      <c r="A1" t="s">
        <v>471</v>
      </c>
    </row>
    <row r="2" ht="14.25">
      <c r="A2" t="s">
        <v>472</v>
      </c>
    </row>
    <row r="3" ht="14.25">
      <c r="A3" t="s">
        <v>184</v>
      </c>
    </row>
    <row r="4" ht="14.25">
      <c r="B4" t="s">
        <v>473</v>
      </c>
    </row>
    <row r="5" spans="1:5" ht="14.25">
      <c r="A5" t="s">
        <v>187</v>
      </c>
      <c r="B5" t="s">
        <v>188</v>
      </c>
      <c r="C5" t="s">
        <v>189</v>
      </c>
      <c r="D5" t="s">
        <v>190</v>
      </c>
      <c r="E5" t="s">
        <v>191</v>
      </c>
    </row>
    <row r="6" spans="1:5" ht="14.25">
      <c r="A6">
        <v>1031</v>
      </c>
      <c r="B6" t="s">
        <v>192</v>
      </c>
      <c r="C6">
        <v>0</v>
      </c>
      <c r="D6">
        <v>0</v>
      </c>
      <c r="E6">
        <v>0</v>
      </c>
    </row>
    <row r="7" spans="1:5" ht="14.25">
      <c r="A7">
        <v>1032</v>
      </c>
      <c r="B7" t="s">
        <v>194</v>
      </c>
      <c r="C7">
        <v>0</v>
      </c>
      <c r="D7">
        <v>0</v>
      </c>
      <c r="E7">
        <v>0</v>
      </c>
    </row>
    <row r="8" spans="1:5" ht="14.25">
      <c r="A8">
        <v>1033</v>
      </c>
      <c r="B8" t="s">
        <v>195</v>
      </c>
      <c r="C8">
        <v>-20000</v>
      </c>
      <c r="D8">
        <v>20000</v>
      </c>
      <c r="E8">
        <v>0</v>
      </c>
    </row>
    <row r="9" spans="1:5" ht="14.25">
      <c r="A9">
        <v>1034</v>
      </c>
      <c r="B9" t="s">
        <v>196</v>
      </c>
      <c r="C9">
        <v>3253</v>
      </c>
      <c r="D9">
        <v>-3253</v>
      </c>
      <c r="E9">
        <v>0</v>
      </c>
    </row>
    <row r="10" spans="1:5" ht="14.25">
      <c r="A10">
        <v>1035</v>
      </c>
      <c r="B10" t="s">
        <v>197</v>
      </c>
      <c r="C10">
        <v>0</v>
      </c>
      <c r="D10">
        <v>0</v>
      </c>
      <c r="E10">
        <v>0</v>
      </c>
    </row>
    <row r="11" spans="1:5" ht="14.25">
      <c r="A11">
        <v>1250</v>
      </c>
      <c r="B11" t="s">
        <v>198</v>
      </c>
      <c r="C11">
        <v>0</v>
      </c>
      <c r="D11">
        <v>0</v>
      </c>
      <c r="E11">
        <v>0</v>
      </c>
    </row>
    <row r="12" spans="1:5" ht="14.25">
      <c r="A12">
        <v>1500</v>
      </c>
      <c r="B12" t="s">
        <v>199</v>
      </c>
      <c r="C12">
        <v>152335</v>
      </c>
      <c r="D12">
        <v>-20485</v>
      </c>
      <c r="E12">
        <v>131850</v>
      </c>
    </row>
    <row r="13" spans="1:5" ht="14.25">
      <c r="A13">
        <v>1570</v>
      </c>
      <c r="B13" t="s">
        <v>200</v>
      </c>
      <c r="C13">
        <v>0</v>
      </c>
      <c r="D13">
        <v>0</v>
      </c>
      <c r="E13">
        <v>0</v>
      </c>
    </row>
    <row r="14" spans="1:5" ht="14.25">
      <c r="A14">
        <v>1900</v>
      </c>
      <c r="B14" t="s">
        <v>201</v>
      </c>
      <c r="C14">
        <v>0</v>
      </c>
      <c r="D14">
        <v>0</v>
      </c>
      <c r="E14">
        <v>0</v>
      </c>
    </row>
    <row r="15" spans="1:5" ht="14.25">
      <c r="A15">
        <v>1920</v>
      </c>
      <c r="B15" t="s">
        <v>202</v>
      </c>
      <c r="C15">
        <v>18204.56</v>
      </c>
      <c r="D15">
        <v>4405.39</v>
      </c>
      <c r="E15">
        <v>22609.95</v>
      </c>
    </row>
    <row r="16" spans="1:5" ht="14.25">
      <c r="A16">
        <v>1921</v>
      </c>
      <c r="B16" t="s">
        <v>203</v>
      </c>
      <c r="C16">
        <v>887557.51</v>
      </c>
      <c r="D16">
        <v>-642120.47</v>
      </c>
      <c r="E16">
        <v>245437.04</v>
      </c>
    </row>
    <row r="17" spans="1:5" ht="14.25">
      <c r="A17">
        <v>1940</v>
      </c>
      <c r="B17" t="s">
        <v>204</v>
      </c>
      <c r="C17">
        <v>303825.43</v>
      </c>
      <c r="D17">
        <v>783571.03</v>
      </c>
      <c r="E17">
        <v>1087396.46</v>
      </c>
    </row>
    <row r="18" spans="1:5" ht="14.25">
      <c r="A18">
        <v>1941</v>
      </c>
      <c r="B18" t="s">
        <v>205</v>
      </c>
      <c r="C18">
        <v>43074.98</v>
      </c>
      <c r="D18">
        <v>-13065</v>
      </c>
      <c r="E18">
        <v>30009.98</v>
      </c>
    </row>
    <row r="19" spans="1:5" ht="14.25">
      <c r="A19">
        <v>1942</v>
      </c>
      <c r="B19" t="s">
        <v>206</v>
      </c>
      <c r="C19">
        <v>218980.28</v>
      </c>
      <c r="D19">
        <v>-25920.08</v>
      </c>
      <c r="E19">
        <v>193060.2</v>
      </c>
    </row>
    <row r="20" spans="1:5" ht="14.25">
      <c r="A20">
        <v>1950</v>
      </c>
      <c r="B20" t="s">
        <v>207</v>
      </c>
      <c r="C20">
        <v>165.91</v>
      </c>
      <c r="D20">
        <v>0.17</v>
      </c>
      <c r="E20">
        <v>166.08</v>
      </c>
    </row>
    <row r="21" spans="1:5" ht="14.25">
      <c r="A21">
        <v>2000</v>
      </c>
      <c r="B21" t="s">
        <v>208</v>
      </c>
      <c r="C21">
        <v>-1163594.7</v>
      </c>
      <c r="D21">
        <v>-89018.97</v>
      </c>
      <c r="E21">
        <v>-1252613.67</v>
      </c>
    </row>
    <row r="22" spans="1:5" ht="14.25">
      <c r="A22">
        <v>2090</v>
      </c>
      <c r="B22" t="s">
        <v>209</v>
      </c>
      <c r="C22">
        <v>-89018.97</v>
      </c>
      <c r="D22">
        <v>51893.68</v>
      </c>
      <c r="E22">
        <v>-37125.29</v>
      </c>
    </row>
    <row r="23" spans="1:5" ht="14.25">
      <c r="A23">
        <v>2400</v>
      </c>
      <c r="B23" t="s">
        <v>210</v>
      </c>
      <c r="C23">
        <v>-3383</v>
      </c>
      <c r="D23">
        <v>-21177.75</v>
      </c>
      <c r="E23">
        <v>-24560.75</v>
      </c>
    </row>
    <row r="24" spans="1:5" ht="14.25">
      <c r="A24">
        <v>2930</v>
      </c>
      <c r="B24" t="s">
        <v>213</v>
      </c>
      <c r="C24">
        <v>0</v>
      </c>
      <c r="D24">
        <v>0</v>
      </c>
      <c r="E24">
        <v>0</v>
      </c>
    </row>
    <row r="25" spans="1:5" ht="14.25">
      <c r="A25">
        <v>2970</v>
      </c>
      <c r="B25" t="s">
        <v>214</v>
      </c>
      <c r="C25">
        <v>-351400</v>
      </c>
      <c r="D25">
        <v>-13580</v>
      </c>
      <c r="E25">
        <v>-364980</v>
      </c>
    </row>
    <row r="26" spans="1:5" ht="14.25">
      <c r="A26">
        <v>2990</v>
      </c>
      <c r="B26" t="s">
        <v>215</v>
      </c>
      <c r="C26">
        <v>0</v>
      </c>
      <c r="D26">
        <v>-31250</v>
      </c>
      <c r="E26">
        <v>-31250</v>
      </c>
    </row>
    <row r="27" spans="1:5" ht="14.25">
      <c r="A27" t="s">
        <v>474</v>
      </c>
      <c r="B27">
        <v>0</v>
      </c>
      <c r="C27">
        <v>0</v>
      </c>
      <c r="D27">
        <v>0</v>
      </c>
      <c r="E27" t="s">
        <v>193</v>
      </c>
    </row>
    <row r="28" ht="14.25">
      <c r="A28" t="s">
        <v>217</v>
      </c>
    </row>
    <row r="29" ht="14.25">
      <c r="B29" t="s">
        <v>473</v>
      </c>
    </row>
    <row r="30" spans="1:5" ht="14.25">
      <c r="A30" t="s">
        <v>187</v>
      </c>
      <c r="B30" t="s">
        <v>188</v>
      </c>
      <c r="C30" t="s">
        <v>189</v>
      </c>
      <c r="D30" t="s">
        <v>190</v>
      </c>
      <c r="E30" t="s">
        <v>191</v>
      </c>
    </row>
    <row r="31" spans="1:5" ht="14.25">
      <c r="A31">
        <v>3011</v>
      </c>
      <c r="B31" t="s">
        <v>475</v>
      </c>
      <c r="C31">
        <v>0</v>
      </c>
      <c r="D31">
        <v>0</v>
      </c>
      <c r="E31">
        <v>0</v>
      </c>
    </row>
    <row r="32" spans="1:5" ht="14.25">
      <c r="A32">
        <v>3100</v>
      </c>
      <c r="B32" t="s">
        <v>145</v>
      </c>
      <c r="C32">
        <v>0</v>
      </c>
      <c r="D32">
        <v>-76887.5</v>
      </c>
      <c r="E32">
        <v>-76887.5</v>
      </c>
    </row>
    <row r="33" spans="1:5" ht="14.25">
      <c r="A33">
        <v>3101</v>
      </c>
      <c r="B33" t="s">
        <v>146</v>
      </c>
      <c r="C33">
        <v>0</v>
      </c>
      <c r="D33">
        <v>-180000</v>
      </c>
      <c r="E33">
        <v>-180000</v>
      </c>
    </row>
    <row r="34" spans="1:5" ht="14.25">
      <c r="A34">
        <v>3102</v>
      </c>
      <c r="B34" t="s">
        <v>147</v>
      </c>
      <c r="C34">
        <v>0</v>
      </c>
      <c r="D34">
        <v>-72080</v>
      </c>
      <c r="E34">
        <v>-72080</v>
      </c>
    </row>
    <row r="35" spans="1:5" ht="14.25">
      <c r="A35">
        <v>3110</v>
      </c>
      <c r="B35" t="s">
        <v>148</v>
      </c>
      <c r="C35">
        <v>0</v>
      </c>
      <c r="D35">
        <v>-16030</v>
      </c>
      <c r="E35">
        <v>-16030</v>
      </c>
    </row>
    <row r="36" spans="1:5" ht="14.25">
      <c r="A36">
        <v>3185</v>
      </c>
      <c r="B36" t="s">
        <v>244</v>
      </c>
      <c r="C36">
        <v>0</v>
      </c>
      <c r="D36">
        <v>0</v>
      </c>
      <c r="E36">
        <v>0</v>
      </c>
    </row>
    <row r="37" spans="1:5" ht="14.25">
      <c r="A37">
        <v>3190</v>
      </c>
      <c r="B37" t="s">
        <v>476</v>
      </c>
      <c r="C37">
        <v>0</v>
      </c>
      <c r="D37">
        <v>0</v>
      </c>
      <c r="E37">
        <v>0</v>
      </c>
    </row>
    <row r="38" spans="1:5" ht="14.25">
      <c r="A38">
        <v>3280</v>
      </c>
      <c r="B38" t="s">
        <v>220</v>
      </c>
      <c r="C38">
        <v>0</v>
      </c>
      <c r="D38">
        <v>30477.5</v>
      </c>
      <c r="E38">
        <v>30477.5</v>
      </c>
    </row>
    <row r="39" spans="1:5" ht="14.25">
      <c r="A39">
        <v>3900</v>
      </c>
      <c r="B39" t="s">
        <v>221</v>
      </c>
      <c r="C39">
        <v>0</v>
      </c>
      <c r="D39">
        <v>0</v>
      </c>
      <c r="E39">
        <v>0</v>
      </c>
    </row>
    <row r="40" spans="1:5" ht="14.25">
      <c r="A40">
        <v>3910</v>
      </c>
      <c r="B40" t="s">
        <v>222</v>
      </c>
      <c r="C40">
        <v>0</v>
      </c>
      <c r="D40">
        <v>0</v>
      </c>
      <c r="E40">
        <v>0</v>
      </c>
    </row>
    <row r="41" spans="1:5" ht="14.25">
      <c r="A41">
        <v>3911</v>
      </c>
      <c r="B41" t="s">
        <v>223</v>
      </c>
      <c r="C41">
        <v>0</v>
      </c>
      <c r="D41">
        <v>-16747</v>
      </c>
      <c r="E41">
        <v>-16747</v>
      </c>
    </row>
    <row r="42" spans="1:5" ht="14.25">
      <c r="A42">
        <v>3915</v>
      </c>
      <c r="B42" t="s">
        <v>224</v>
      </c>
      <c r="C42">
        <v>0</v>
      </c>
      <c r="D42">
        <v>0</v>
      </c>
      <c r="E42">
        <v>0</v>
      </c>
    </row>
    <row r="43" spans="1:5" ht="14.25">
      <c r="A43">
        <v>4100</v>
      </c>
      <c r="B43" t="s">
        <v>477</v>
      </c>
      <c r="C43">
        <v>0</v>
      </c>
      <c r="D43">
        <v>148239.06</v>
      </c>
      <c r="E43">
        <v>148239.06</v>
      </c>
    </row>
    <row r="44" spans="1:5" ht="14.25">
      <c r="A44">
        <v>4101</v>
      </c>
      <c r="B44" t="s">
        <v>478</v>
      </c>
      <c r="C44">
        <v>0</v>
      </c>
      <c r="D44">
        <v>1809.9</v>
      </c>
      <c r="E44">
        <v>1809.9</v>
      </c>
    </row>
    <row r="45" spans="1:5" ht="14.25">
      <c r="A45">
        <v>4102</v>
      </c>
      <c r="B45" t="s">
        <v>479</v>
      </c>
      <c r="C45">
        <v>0</v>
      </c>
      <c r="D45">
        <v>11060.47</v>
      </c>
      <c r="E45">
        <v>11060.47</v>
      </c>
    </row>
    <row r="46" spans="1:5" ht="14.25">
      <c r="A46">
        <v>4103</v>
      </c>
      <c r="B46" t="s">
        <v>480</v>
      </c>
      <c r="C46">
        <v>0</v>
      </c>
      <c r="D46">
        <v>143.64</v>
      </c>
      <c r="E46">
        <v>143.64</v>
      </c>
    </row>
    <row r="47" spans="1:5" ht="14.25">
      <c r="A47">
        <v>4190</v>
      </c>
      <c r="B47" t="s">
        <v>225</v>
      </c>
      <c r="C47">
        <v>0</v>
      </c>
      <c r="D47">
        <v>0</v>
      </c>
      <c r="E47">
        <v>0</v>
      </c>
    </row>
    <row r="48" spans="1:5" ht="14.25">
      <c r="A48">
        <v>6300</v>
      </c>
      <c r="B48" t="s">
        <v>226</v>
      </c>
      <c r="C48">
        <v>0</v>
      </c>
      <c r="D48">
        <v>10964</v>
      </c>
      <c r="E48">
        <v>10964</v>
      </c>
    </row>
    <row r="49" spans="1:5" ht="14.25">
      <c r="A49">
        <v>6560</v>
      </c>
      <c r="B49" t="s">
        <v>227</v>
      </c>
      <c r="C49">
        <v>0</v>
      </c>
      <c r="D49">
        <v>0</v>
      </c>
      <c r="E49">
        <v>0</v>
      </c>
    </row>
    <row r="50" spans="1:5" ht="14.25">
      <c r="A50">
        <v>6590</v>
      </c>
      <c r="B50" t="s">
        <v>228</v>
      </c>
      <c r="C50">
        <v>0</v>
      </c>
      <c r="D50">
        <v>0</v>
      </c>
      <c r="E50">
        <v>0</v>
      </c>
    </row>
    <row r="51" spans="1:5" ht="14.25">
      <c r="A51">
        <v>6700</v>
      </c>
      <c r="B51" t="s">
        <v>229</v>
      </c>
      <c r="C51">
        <v>0</v>
      </c>
      <c r="D51">
        <v>0</v>
      </c>
      <c r="E51">
        <v>0</v>
      </c>
    </row>
    <row r="52" spans="1:5" ht="14.25">
      <c r="A52">
        <v>6701</v>
      </c>
      <c r="B52" t="s">
        <v>230</v>
      </c>
      <c r="C52">
        <v>0</v>
      </c>
      <c r="D52">
        <v>0</v>
      </c>
      <c r="E52">
        <v>0</v>
      </c>
    </row>
    <row r="53" spans="1:5" ht="14.25">
      <c r="A53">
        <v>6703</v>
      </c>
      <c r="B53" t="s">
        <v>231</v>
      </c>
      <c r="C53">
        <v>0</v>
      </c>
      <c r="D53">
        <v>42231</v>
      </c>
      <c r="E53">
        <v>42231</v>
      </c>
    </row>
    <row r="54" spans="1:5" ht="14.25">
      <c r="A54">
        <v>6704</v>
      </c>
      <c r="B54" t="s">
        <v>232</v>
      </c>
      <c r="C54">
        <v>0</v>
      </c>
      <c r="D54">
        <v>0</v>
      </c>
      <c r="E54">
        <v>0</v>
      </c>
    </row>
    <row r="55" spans="1:5" ht="14.25">
      <c r="A55">
        <v>6707</v>
      </c>
      <c r="B55" t="s">
        <v>233</v>
      </c>
      <c r="C55">
        <v>0</v>
      </c>
      <c r="D55">
        <v>0</v>
      </c>
      <c r="E55">
        <v>0</v>
      </c>
    </row>
    <row r="56" spans="1:5" ht="14.25">
      <c r="A56">
        <v>6708</v>
      </c>
      <c r="B56" t="s">
        <v>481</v>
      </c>
      <c r="C56">
        <v>0</v>
      </c>
      <c r="D56">
        <v>56225</v>
      </c>
      <c r="E56">
        <v>56225</v>
      </c>
    </row>
    <row r="57" spans="1:5" ht="14.25">
      <c r="A57">
        <v>6800</v>
      </c>
      <c r="B57" t="s">
        <v>164</v>
      </c>
      <c r="C57">
        <v>0</v>
      </c>
      <c r="D57">
        <v>0</v>
      </c>
      <c r="E57">
        <v>0</v>
      </c>
    </row>
    <row r="58" spans="1:5" ht="14.25">
      <c r="A58">
        <v>6801</v>
      </c>
      <c r="B58" t="s">
        <v>165</v>
      </c>
      <c r="C58">
        <v>0</v>
      </c>
      <c r="D58">
        <v>0</v>
      </c>
      <c r="E58">
        <v>0</v>
      </c>
    </row>
    <row r="59" spans="1:5" ht="14.25">
      <c r="A59">
        <v>6860</v>
      </c>
      <c r="B59" t="s">
        <v>235</v>
      </c>
      <c r="C59">
        <v>0</v>
      </c>
      <c r="D59">
        <v>2867.57</v>
      </c>
      <c r="E59">
        <v>2867.57</v>
      </c>
    </row>
    <row r="60" spans="1:5" ht="14.25">
      <c r="A60">
        <v>6861</v>
      </c>
      <c r="B60" t="s">
        <v>236</v>
      </c>
      <c r="C60">
        <v>0</v>
      </c>
      <c r="D60">
        <v>9600</v>
      </c>
      <c r="E60">
        <v>9600</v>
      </c>
    </row>
    <row r="61" spans="1:5" ht="14.25">
      <c r="A61">
        <v>6865</v>
      </c>
      <c r="B61" t="s">
        <v>167</v>
      </c>
      <c r="C61">
        <v>0</v>
      </c>
      <c r="D61">
        <v>0</v>
      </c>
      <c r="E61">
        <v>0</v>
      </c>
    </row>
    <row r="62" spans="1:5" ht="14.25">
      <c r="A62">
        <v>6866</v>
      </c>
      <c r="B62" t="s">
        <v>168</v>
      </c>
      <c r="C62">
        <v>0</v>
      </c>
      <c r="D62">
        <v>0</v>
      </c>
      <c r="E62">
        <v>0</v>
      </c>
    </row>
    <row r="63" spans="1:5" ht="14.25">
      <c r="A63">
        <v>6870</v>
      </c>
      <c r="B63" t="s">
        <v>238</v>
      </c>
      <c r="C63">
        <v>0</v>
      </c>
      <c r="D63">
        <v>4624.15</v>
      </c>
      <c r="E63">
        <v>4624.15</v>
      </c>
    </row>
    <row r="64" spans="1:5" ht="14.25">
      <c r="A64">
        <v>6940</v>
      </c>
      <c r="B64" t="s">
        <v>239</v>
      </c>
      <c r="C64">
        <v>0</v>
      </c>
      <c r="D64">
        <v>0</v>
      </c>
      <c r="E64">
        <v>0</v>
      </c>
    </row>
    <row r="65" spans="1:5" ht="14.25">
      <c r="A65">
        <v>7140</v>
      </c>
      <c r="B65" t="s">
        <v>240</v>
      </c>
      <c r="C65">
        <v>0</v>
      </c>
      <c r="D65">
        <v>0</v>
      </c>
      <c r="E65">
        <v>0</v>
      </c>
    </row>
    <row r="66" spans="1:5" ht="14.25">
      <c r="A66">
        <v>7300</v>
      </c>
      <c r="B66" t="s">
        <v>241</v>
      </c>
      <c r="C66">
        <v>0</v>
      </c>
      <c r="D66">
        <v>0</v>
      </c>
      <c r="E66">
        <v>0</v>
      </c>
    </row>
    <row r="67" spans="1:5" ht="14.25">
      <c r="A67">
        <v>7312</v>
      </c>
      <c r="B67" t="s">
        <v>242</v>
      </c>
      <c r="C67">
        <v>0</v>
      </c>
      <c r="D67">
        <v>2160</v>
      </c>
      <c r="E67">
        <v>2160</v>
      </c>
    </row>
    <row r="68" spans="1:5" ht="14.25">
      <c r="A68">
        <v>7320</v>
      </c>
      <c r="B68" t="s">
        <v>243</v>
      </c>
      <c r="C68">
        <v>0</v>
      </c>
      <c r="D68">
        <v>0</v>
      </c>
      <c r="E68">
        <v>0</v>
      </c>
    </row>
    <row r="69" spans="1:5" ht="14.25">
      <c r="A69">
        <v>7381</v>
      </c>
      <c r="B69" t="s">
        <v>244</v>
      </c>
      <c r="C69">
        <v>0</v>
      </c>
      <c r="D69">
        <v>0</v>
      </c>
      <c r="E69">
        <v>0</v>
      </c>
    </row>
    <row r="70" spans="1:5" ht="14.25">
      <c r="A70">
        <v>7382</v>
      </c>
      <c r="B70" t="s">
        <v>245</v>
      </c>
      <c r="C70">
        <v>0</v>
      </c>
      <c r="D70">
        <v>36805.92</v>
      </c>
      <c r="E70">
        <v>36805.92</v>
      </c>
    </row>
    <row r="71" spans="1:5" ht="14.25">
      <c r="A71">
        <v>7383</v>
      </c>
      <c r="B71" t="s">
        <v>246</v>
      </c>
      <c r="C71">
        <v>0</v>
      </c>
      <c r="D71">
        <v>0</v>
      </c>
      <c r="E71">
        <v>0</v>
      </c>
    </row>
    <row r="72" spans="1:5" ht="14.25">
      <c r="A72">
        <v>7420</v>
      </c>
      <c r="B72" t="s">
        <v>247</v>
      </c>
      <c r="C72">
        <v>0</v>
      </c>
      <c r="D72">
        <v>0</v>
      </c>
      <c r="E72">
        <v>0</v>
      </c>
    </row>
    <row r="73" spans="1:5" ht="14.25">
      <c r="A73">
        <v>7430</v>
      </c>
      <c r="B73" t="s">
        <v>248</v>
      </c>
      <c r="C73">
        <v>0</v>
      </c>
      <c r="D73">
        <v>0</v>
      </c>
      <c r="E73">
        <v>0</v>
      </c>
    </row>
    <row r="74" spans="1:5" ht="14.25">
      <c r="A74">
        <v>7710</v>
      </c>
      <c r="B74" t="s">
        <v>250</v>
      </c>
      <c r="C74">
        <v>0</v>
      </c>
      <c r="D74">
        <v>0</v>
      </c>
      <c r="E74">
        <v>0</v>
      </c>
    </row>
    <row r="75" spans="1:5" ht="14.25">
      <c r="A75">
        <v>7720</v>
      </c>
      <c r="B75" t="s">
        <v>251</v>
      </c>
      <c r="C75">
        <v>0</v>
      </c>
      <c r="D75">
        <v>0</v>
      </c>
      <c r="E75">
        <v>0</v>
      </c>
    </row>
    <row r="76" spans="1:5" ht="14.25">
      <c r="A76">
        <v>7770</v>
      </c>
      <c r="B76" t="s">
        <v>252</v>
      </c>
      <c r="C76">
        <v>0</v>
      </c>
      <c r="D76">
        <v>3506.5</v>
      </c>
      <c r="E76">
        <v>3506.5</v>
      </c>
    </row>
    <row r="77" spans="1:5" ht="14.25">
      <c r="A77">
        <v>8050</v>
      </c>
      <c r="B77" t="s">
        <v>253</v>
      </c>
      <c r="C77">
        <v>0</v>
      </c>
      <c r="D77">
        <v>-25001.51</v>
      </c>
      <c r="E77">
        <v>-25001.51</v>
      </c>
    </row>
    <row r="78" spans="1:5" ht="14.25">
      <c r="A78">
        <v>8060</v>
      </c>
      <c r="B78" t="s">
        <v>254</v>
      </c>
      <c r="C78">
        <v>0</v>
      </c>
      <c r="D78">
        <v>-11093.99</v>
      </c>
      <c r="E78">
        <v>-11093.99</v>
      </c>
    </row>
    <row r="79" spans="1:5" ht="14.25">
      <c r="A79">
        <v>8150</v>
      </c>
      <c r="B79" t="s">
        <v>255</v>
      </c>
      <c r="C79">
        <v>0</v>
      </c>
      <c r="D79">
        <v>0</v>
      </c>
      <c r="E79">
        <v>0</v>
      </c>
    </row>
    <row r="80" spans="1:5" ht="14.25">
      <c r="A80">
        <v>8160</v>
      </c>
      <c r="B80" t="s">
        <v>256</v>
      </c>
      <c r="C80">
        <v>0</v>
      </c>
      <c r="D80">
        <v>0</v>
      </c>
      <c r="E80">
        <v>0</v>
      </c>
    </row>
    <row r="81" spans="1:5" ht="14.25">
      <c r="A81">
        <v>8800</v>
      </c>
      <c r="B81" t="s">
        <v>257</v>
      </c>
      <c r="C81">
        <v>0</v>
      </c>
      <c r="D81">
        <v>37125.29</v>
      </c>
      <c r="E81">
        <v>37125.29</v>
      </c>
    </row>
    <row r="82" spans="1:5" ht="14.25">
      <c r="A82" t="s">
        <v>482</v>
      </c>
      <c r="B82">
        <v>0</v>
      </c>
      <c r="C82">
        <v>0</v>
      </c>
      <c r="D82">
        <v>0</v>
      </c>
      <c r="E82" t="s">
        <v>193</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7.xml><?xml version="1.0" encoding="utf-8"?>
<worksheet xmlns="http://schemas.openxmlformats.org/spreadsheetml/2006/main" xmlns:r="http://schemas.openxmlformats.org/officeDocument/2006/relationships">
  <dimension ref="B1:K44"/>
  <sheetViews>
    <sheetView workbookViewId="0" topLeftCell="A1">
      <selection activeCell="I39" sqref="I39"/>
    </sheetView>
  </sheetViews>
  <sheetFormatPr defaultColWidth="9.140625" defaultRowHeight="12.75"/>
  <cols>
    <col min="1" max="1" width="7.8515625" style="0" customWidth="1"/>
    <col min="2" max="2" width="36.00390625" style="0" customWidth="1"/>
    <col min="3" max="3" width="5.57421875" style="0" customWidth="1"/>
    <col min="4" max="4" width="3.140625" style="0" customWidth="1"/>
    <col min="5" max="5" width="15.57421875" style="85" customWidth="1"/>
    <col min="6" max="6" width="3.00390625" style="85" customWidth="1"/>
    <col min="7" max="7" width="15.57421875" style="85" customWidth="1"/>
    <col min="8" max="8" width="2.140625" style="85" customWidth="1"/>
    <col min="9" max="9" width="16.140625" style="85" customWidth="1"/>
    <col min="10" max="10" width="11.7109375" style="0" customWidth="1"/>
    <col min="11" max="11" width="6.140625" style="0" customWidth="1"/>
    <col min="12" max="16384" width="11.7109375" style="0" customWidth="1"/>
  </cols>
  <sheetData>
    <row r="1" ht="48.75" customHeight="1">
      <c r="B1" s="86" t="s">
        <v>483</v>
      </c>
    </row>
    <row r="2" spans="5:9" s="87" customFormat="1" ht="18" customHeight="1">
      <c r="E2" s="88">
        <v>41639</v>
      </c>
      <c r="F2" s="88"/>
      <c r="G2" s="88">
        <v>41274</v>
      </c>
      <c r="H2" s="89"/>
      <c r="I2" s="88">
        <v>40908</v>
      </c>
    </row>
    <row r="3" spans="2:9" ht="23.25" customHeight="1">
      <c r="B3" s="90" t="s">
        <v>1</v>
      </c>
      <c r="C3" t="s">
        <v>2</v>
      </c>
      <c r="E3"/>
      <c r="F3"/>
      <c r="G3"/>
      <c r="I3"/>
    </row>
    <row r="4" spans="5:9" ht="14.25">
      <c r="E4"/>
      <c r="F4"/>
      <c r="G4"/>
      <c r="I4"/>
    </row>
    <row r="5" spans="2:9" ht="14.25">
      <c r="B5" s="87" t="s">
        <v>3</v>
      </c>
      <c r="E5"/>
      <c r="F5"/>
      <c r="G5"/>
      <c r="I5"/>
    </row>
    <row r="6" spans="2:9" ht="14.25">
      <c r="B6" t="s">
        <v>4</v>
      </c>
      <c r="C6">
        <v>1</v>
      </c>
      <c r="E6" s="85">
        <f>'2013 Lodo'!$E12</f>
        <v>152335</v>
      </c>
      <c r="G6" s="85">
        <f>'2012 Lodo'!$E12</f>
        <v>32850</v>
      </c>
      <c r="I6" s="85">
        <f>'2011 Lodo'!$E11</f>
        <v>102735</v>
      </c>
    </row>
    <row r="7" spans="2:9" ht="14.25">
      <c r="B7" t="s">
        <v>5</v>
      </c>
      <c r="C7">
        <v>2</v>
      </c>
      <c r="E7" s="85">
        <f>SUM('2013 Lodo'!$E15:$E17)</f>
        <v>1209587.5</v>
      </c>
      <c r="G7" s="85">
        <f>SUM('2012 Lodo'!$E15:$E17)</f>
        <v>1436236.7500000002</v>
      </c>
      <c r="I7" s="85">
        <f>SUM('2011 Lodo'!$E14:$E16)</f>
        <v>1107602.54</v>
      </c>
    </row>
    <row r="8" spans="2:9" ht="14.25">
      <c r="B8" t="s">
        <v>6</v>
      </c>
      <c r="C8">
        <v>3</v>
      </c>
      <c r="E8" s="85">
        <f>SUM('2013 Lodo'!$E18:$E19)</f>
        <v>262055.26</v>
      </c>
      <c r="G8" s="85">
        <f>SUM('2012 Lodo'!$E18:$E19)</f>
        <v>80584.65999999999</v>
      </c>
      <c r="I8" s="85">
        <f>SUM('2011 Lodo'!$E17:$E18)</f>
        <v>282859.81</v>
      </c>
    </row>
    <row r="9" spans="2:9" ht="14.25">
      <c r="B9" t="s">
        <v>7</v>
      </c>
      <c r="E9" s="85">
        <f>SUM('2013 Lodo'!$E20)</f>
        <v>165.91</v>
      </c>
      <c r="G9" s="85">
        <f>SUM('2012 Lodo'!$E20)</f>
        <v>165.74</v>
      </c>
      <c r="I9" s="85">
        <f>SUM('2011 Lodo'!$E19)</f>
        <v>165.57</v>
      </c>
    </row>
    <row r="10" spans="2:9" ht="18" customHeight="1">
      <c r="B10" s="87" t="s">
        <v>8</v>
      </c>
      <c r="E10" s="89">
        <f>SUM(E6:E9)</f>
        <v>1624143.67</v>
      </c>
      <c r="F10" s="89"/>
      <c r="G10" s="89">
        <f>SUM(G6:G9)</f>
        <v>1549837.1500000001</v>
      </c>
      <c r="I10" s="89">
        <f>SUM(I6:I9)</f>
        <v>1493362.9200000002</v>
      </c>
    </row>
    <row r="11" spans="2:9" ht="21.75" customHeight="1">
      <c r="B11" s="91" t="s">
        <v>9</v>
      </c>
      <c r="E11" s="89">
        <f>E10</f>
        <v>1624143.67</v>
      </c>
      <c r="F11" s="89"/>
      <c r="G11" s="89">
        <f>G10</f>
        <v>1549837.1500000001</v>
      </c>
      <c r="I11" s="89">
        <f>I10</f>
        <v>1493362.9200000002</v>
      </c>
    </row>
    <row r="12" ht="39.75" customHeight="1">
      <c r="B12" s="90" t="s">
        <v>10</v>
      </c>
    </row>
    <row r="14" ht="14.25">
      <c r="B14" s="87" t="s">
        <v>11</v>
      </c>
    </row>
    <row r="15" spans="2:9" ht="14.25">
      <c r="B15" t="s">
        <v>12</v>
      </c>
      <c r="E15" s="85">
        <f>-SUM('2013 Lodo'!$E21)</f>
        <v>1163594.7</v>
      </c>
      <c r="G15" s="85">
        <f>-SUM('2012 Lodo'!$E21)</f>
        <v>1082499.67</v>
      </c>
      <c r="I15" s="85">
        <f>-SUM('2011 Lodo'!$E20)</f>
        <v>1069015.48</v>
      </c>
    </row>
    <row r="16" spans="2:9" ht="14.25">
      <c r="B16" t="s">
        <v>13</v>
      </c>
      <c r="E16" s="85">
        <f>-SUM('2013 Lodo'!$E22)</f>
        <v>89018.97</v>
      </c>
      <c r="G16" s="85">
        <f>-SUM('2012 Lodo'!$E22)</f>
        <v>81095.03</v>
      </c>
      <c r="I16" s="85">
        <f>-SUM('2011 Lodo'!$E21)</f>
        <v>13484.19</v>
      </c>
    </row>
    <row r="17" spans="2:9" ht="18" customHeight="1">
      <c r="B17" s="87" t="s">
        <v>14</v>
      </c>
      <c r="E17" s="89">
        <f>SUM(E15:E16)</f>
        <v>1252613.67</v>
      </c>
      <c r="F17" s="89"/>
      <c r="G17" s="89">
        <f>SUM(G15:G16)</f>
        <v>1163594.7</v>
      </c>
      <c r="I17" s="89">
        <f>SUM(I15:I16)</f>
        <v>1082499.67</v>
      </c>
    </row>
    <row r="19" ht="14.25">
      <c r="B19" s="87" t="s">
        <v>15</v>
      </c>
    </row>
    <row r="20" spans="2:9" ht="14.25">
      <c r="B20" s="138" t="s">
        <v>58</v>
      </c>
      <c r="C20" s="138">
        <v>4</v>
      </c>
      <c r="D20" s="138"/>
      <c r="E20" s="139"/>
      <c r="F20" s="139"/>
      <c r="G20" s="139"/>
      <c r="H20" s="139"/>
      <c r="I20" s="139"/>
    </row>
    <row r="21" spans="2:9" ht="14.25">
      <c r="B21" s="138" t="s">
        <v>454</v>
      </c>
      <c r="C21" s="138">
        <v>4</v>
      </c>
      <c r="D21" s="138"/>
      <c r="E21" s="139">
        <f>-'2013 Lodo'!$E8-'2013 Lodo'!$E9</f>
        <v>16747</v>
      </c>
      <c r="F21" s="139"/>
      <c r="G21" s="139">
        <f>-'2012 Lodo'!$E8-'2012 Lodo'!$E9</f>
        <v>16747</v>
      </c>
      <c r="H21" s="139"/>
      <c r="I21" s="139">
        <f>-'2011 Lodo'!$E8-'2011 Lodo'!$E9</f>
        <v>16747</v>
      </c>
    </row>
    <row r="22" spans="2:9" ht="14.25">
      <c r="B22" t="s">
        <v>16</v>
      </c>
      <c r="E22" s="85">
        <f>-SUM('2013 Lodo'!$E23)</f>
        <v>3383</v>
      </c>
      <c r="G22" s="85">
        <f>-SUM('2012 Lodo'!$E23)</f>
        <v>-3584.55</v>
      </c>
      <c r="I22" s="85">
        <f>-SUM('2011 Lodo'!$E22)</f>
        <v>1886.25</v>
      </c>
    </row>
    <row r="23" spans="2:9" ht="14.25">
      <c r="B23" t="s">
        <v>18</v>
      </c>
      <c r="C23" s="92">
        <v>5</v>
      </c>
      <c r="D23" s="92"/>
      <c r="E23" s="85">
        <f>-SUM('2013 Lodo'!$E25)</f>
        <v>351400</v>
      </c>
      <c r="G23" s="85">
        <f>-SUM('2012 Lodo'!$E25)</f>
        <v>373080</v>
      </c>
      <c r="I23" s="85">
        <f>-SUM('2011 Lodo'!$E24)</f>
        <v>392230</v>
      </c>
    </row>
    <row r="24" spans="2:9" ht="18" customHeight="1">
      <c r="B24" s="87" t="s">
        <v>20</v>
      </c>
      <c r="E24" s="89">
        <f>SUM(E20:E23)</f>
        <v>371530</v>
      </c>
      <c r="F24" s="89"/>
      <c r="G24" s="89">
        <f>SUM(G20:G23)</f>
        <v>386242.45</v>
      </c>
      <c r="I24" s="89">
        <f>SUM(I20:I23)</f>
        <v>410863.25</v>
      </c>
    </row>
    <row r="25" ht="14.25">
      <c r="B25" s="87"/>
    </row>
    <row r="26" spans="2:9" ht="18" customHeight="1">
      <c r="B26" s="91" t="s">
        <v>21</v>
      </c>
      <c r="E26" s="89">
        <f>E17+E24</f>
        <v>1624143.67</v>
      </c>
      <c r="F26" s="89"/>
      <c r="G26" s="89">
        <f>G17+G24</f>
        <v>1549837.15</v>
      </c>
      <c r="I26" s="89">
        <f>I17+I24</f>
        <v>1493362.92</v>
      </c>
    </row>
    <row r="27" spans="2:9" ht="46.5" customHeight="1">
      <c r="B27" s="93" t="s">
        <v>484</v>
      </c>
      <c r="C27" s="93"/>
      <c r="D27" s="93"/>
      <c r="E27" s="93"/>
      <c r="F27" s="93"/>
      <c r="G27" s="93"/>
      <c r="H27" s="93"/>
      <c r="I27" s="93"/>
    </row>
    <row r="28" spans="2:9" ht="12.75" customHeight="1">
      <c r="B28" s="93" t="s">
        <v>485</v>
      </c>
      <c r="C28" s="93"/>
      <c r="D28" s="93"/>
      <c r="E28" s="93"/>
      <c r="F28" s="93"/>
      <c r="G28" s="93"/>
      <c r="H28" s="93"/>
      <c r="I28" s="93"/>
    </row>
    <row r="29" spans="2:9" ht="14.25" customHeight="1">
      <c r="B29" s="94" t="s">
        <v>486</v>
      </c>
      <c r="C29" s="94"/>
      <c r="D29" s="94"/>
      <c r="E29" s="94"/>
      <c r="F29" s="94"/>
      <c r="G29" s="94"/>
      <c r="H29" s="94"/>
      <c r="I29" s="94"/>
    </row>
    <row r="30" spans="2:9" ht="14.25" customHeight="1">
      <c r="B30" s="94" t="s">
        <v>487</v>
      </c>
      <c r="C30" s="94"/>
      <c r="D30" s="94"/>
      <c r="E30" s="94"/>
      <c r="F30" s="94"/>
      <c r="G30" s="94"/>
      <c r="H30" s="94"/>
      <c r="I30" s="94"/>
    </row>
    <row r="31" spans="2:9" ht="14.25" customHeight="1">
      <c r="B31" s="94" t="s">
        <v>488</v>
      </c>
      <c r="C31" s="94"/>
      <c r="D31" s="94"/>
      <c r="E31" s="94"/>
      <c r="F31" s="94"/>
      <c r="G31" s="94"/>
      <c r="H31" s="94"/>
      <c r="I31" s="94"/>
    </row>
    <row r="32" spans="2:11" ht="14.25">
      <c r="B32" s="137" t="s">
        <v>489</v>
      </c>
      <c r="C32" s="96"/>
      <c r="D32" s="96"/>
      <c r="E32" s="96"/>
      <c r="F32" s="96"/>
      <c r="G32" s="96"/>
      <c r="H32" s="96"/>
      <c r="I32" s="96"/>
      <c r="J32" s="96"/>
      <c r="K32" s="96"/>
    </row>
    <row r="33" spans="2:11" ht="14.25" customHeight="1">
      <c r="B33" s="93" t="s">
        <v>490</v>
      </c>
      <c r="C33" s="93"/>
      <c r="D33" s="93"/>
      <c r="E33" s="93"/>
      <c r="F33" s="93"/>
      <c r="G33" s="93"/>
      <c r="H33" s="93"/>
      <c r="I33" s="93"/>
      <c r="J33" s="96"/>
      <c r="K33" s="96"/>
    </row>
    <row r="34" spans="3:9" ht="9.75" customHeight="1">
      <c r="C34" s="93"/>
      <c r="D34" s="93"/>
      <c r="E34" s="93"/>
      <c r="F34" s="93"/>
      <c r="G34" s="93"/>
      <c r="H34" s="93"/>
      <c r="I34" s="93"/>
    </row>
    <row r="35" spans="2:9" ht="41.25" customHeight="1">
      <c r="B35" s="57"/>
      <c r="C35" s="97" t="s">
        <v>462</v>
      </c>
      <c r="D35" s="97"/>
      <c r="E35" s="97"/>
      <c r="F35" s="97"/>
      <c r="G35" s="97"/>
      <c r="H35" s="57"/>
      <c r="I35" s="98"/>
    </row>
    <row r="36" spans="2:9" ht="16.5" customHeight="1">
      <c r="B36" s="57"/>
      <c r="C36" s="97" t="s">
        <v>491</v>
      </c>
      <c r="D36" s="97"/>
      <c r="E36" s="97"/>
      <c r="F36" s="97"/>
      <c r="G36" s="97"/>
      <c r="H36" s="98"/>
      <c r="I36" s="98"/>
    </row>
    <row r="37" spans="2:9" ht="45.75" customHeight="1">
      <c r="B37" s="57"/>
      <c r="C37" s="97" t="s">
        <v>280</v>
      </c>
      <c r="D37" s="97"/>
      <c r="E37" s="97"/>
      <c r="F37" s="97"/>
      <c r="G37" s="97"/>
      <c r="H37" s="57"/>
      <c r="I37" s="98"/>
    </row>
    <row r="38" spans="2:9" ht="14.25">
      <c r="B38" s="57"/>
      <c r="C38" s="99" t="s">
        <v>26</v>
      </c>
      <c r="D38" s="99"/>
      <c r="E38" s="99"/>
      <c r="F38" s="99"/>
      <c r="G38" s="99"/>
      <c r="H38" s="57"/>
      <c r="I38" s="98"/>
    </row>
    <row r="39" spans="2:9" ht="45.75" customHeight="1">
      <c r="B39" s="57" t="s">
        <v>261</v>
      </c>
      <c r="C39" s="97" t="s">
        <v>492</v>
      </c>
      <c r="D39" s="97"/>
      <c r="E39" s="97"/>
      <c r="F39" s="97"/>
      <c r="G39" s="97"/>
      <c r="H39" s="57"/>
      <c r="I39" s="100" t="s">
        <v>493</v>
      </c>
    </row>
    <row r="40" spans="2:9" ht="16.5" customHeight="1">
      <c r="B40" s="101" t="s">
        <v>30</v>
      </c>
      <c r="C40" s="99" t="s">
        <v>30</v>
      </c>
      <c r="D40" s="99"/>
      <c r="E40" s="99"/>
      <c r="F40" s="99"/>
      <c r="G40" s="99"/>
      <c r="H40" s="101"/>
      <c r="I40" s="102" t="s">
        <v>30</v>
      </c>
    </row>
    <row r="43" spans="2:9" ht="48" customHeight="1">
      <c r="B43" s="57"/>
      <c r="C43" s="97" t="s">
        <v>343</v>
      </c>
      <c r="D43" s="97"/>
      <c r="E43" s="97"/>
      <c r="F43" s="97"/>
      <c r="G43" s="97"/>
      <c r="H43" s="57"/>
      <c r="I43" s="100"/>
    </row>
    <row r="44" spans="2:9" ht="16.5" customHeight="1">
      <c r="B44" s="101"/>
      <c r="C44" s="99" t="s">
        <v>30</v>
      </c>
      <c r="D44" s="99"/>
      <c r="E44" s="99"/>
      <c r="F44" s="99"/>
      <c r="G44" s="99"/>
      <c r="H44" s="101"/>
      <c r="I44" s="102"/>
    </row>
  </sheetData>
  <sheetProtection selectLockedCells="1" selectUnlockedCells="1"/>
  <mergeCells count="14">
    <mergeCell ref="B27:I27"/>
    <mergeCell ref="B28:I28"/>
    <mergeCell ref="B29:I29"/>
    <mergeCell ref="B30:I30"/>
    <mergeCell ref="B31:I31"/>
    <mergeCell ref="B33:I33"/>
    <mergeCell ref="C35:G35"/>
    <mergeCell ref="C36:G36"/>
    <mergeCell ref="C37:G37"/>
    <mergeCell ref="C38:G38"/>
    <mergeCell ref="C39:G39"/>
    <mergeCell ref="C40:G40"/>
    <mergeCell ref="C43:G43"/>
    <mergeCell ref="C44:G44"/>
  </mergeCells>
  <printOptions/>
  <pageMargins left="0.38125" right="0.3326388888888889" top="0.6625" bottom="0.6173611111111111" header="0.3972222222222222" footer="0.35208333333333336"/>
  <pageSetup horizontalDpi="300" verticalDpi="300" orientation="portrait" paperSize="9" scale="80"/>
  <headerFooter alignWithMargins="0">
    <oddHeader>&amp;C&amp;"Times New Roman,Regular"&amp;12&amp;A</oddHeader>
    <oddFooter>&amp;C&amp;"Times New Roman,Regular"&amp;12Side &amp;P</oddFooter>
  </headerFooter>
</worksheet>
</file>

<file path=xl/worksheets/sheet28.xml><?xml version="1.0" encoding="utf-8"?>
<worksheet xmlns="http://schemas.openxmlformats.org/spreadsheetml/2006/main" xmlns:r="http://schemas.openxmlformats.org/officeDocument/2006/relationships">
  <dimension ref="A1:K45"/>
  <sheetViews>
    <sheetView workbookViewId="0" topLeftCell="A1">
      <selection activeCell="A30" sqref="A30"/>
    </sheetView>
  </sheetViews>
  <sheetFormatPr defaultColWidth="9.140625" defaultRowHeight="27.75" customHeight="1"/>
  <cols>
    <col min="1" max="1" width="41.421875" style="85" customWidth="1"/>
    <col min="2" max="2" width="7.28125" style="85" customWidth="1"/>
    <col min="3" max="3" width="14.28125" style="85" customWidth="1"/>
    <col min="4" max="4" width="15.8515625" style="85" customWidth="1"/>
    <col min="5" max="5" width="14.28125" style="85" customWidth="1"/>
    <col min="6" max="6" width="15.140625" style="85" customWidth="1"/>
    <col min="7" max="7" width="14.28125" style="85" customWidth="1"/>
    <col min="8" max="8" width="17.7109375" style="85" customWidth="1"/>
    <col min="9" max="9" width="16.140625" style="85" customWidth="1"/>
    <col min="10" max="10" width="14.28125" style="85" customWidth="1"/>
    <col min="11" max="16384" width="11.57421875" style="85" customWidth="1"/>
  </cols>
  <sheetData>
    <row r="1" ht="14.25" customHeight="1">
      <c r="A1" s="103" t="s">
        <v>494</v>
      </c>
    </row>
    <row r="2" spans="8:10" ht="30" customHeight="1">
      <c r="H2" s="104"/>
      <c r="J2" s="104"/>
    </row>
    <row r="3" spans="3:9" s="104" customFormat="1" ht="14.25" customHeight="1">
      <c r="C3" s="108">
        <v>2013</v>
      </c>
      <c r="D3" s="104" t="s">
        <v>464</v>
      </c>
      <c r="E3" s="108">
        <v>2012</v>
      </c>
      <c r="F3" s="104" t="s">
        <v>495</v>
      </c>
      <c r="G3" s="108"/>
      <c r="I3" s="106"/>
    </row>
    <row r="4" spans="4:9" s="104" customFormat="1" ht="14.25" customHeight="1">
      <c r="D4" s="104" t="s">
        <v>323</v>
      </c>
      <c r="F4" s="104" t="s">
        <v>323</v>
      </c>
      <c r="I4"/>
    </row>
    <row r="5" spans="1:8" ht="18" customHeight="1">
      <c r="A5" s="109" t="s">
        <v>41</v>
      </c>
      <c r="B5" s="104" t="s">
        <v>2</v>
      </c>
      <c r="C5" s="104"/>
      <c r="D5" s="104"/>
      <c r="E5" s="104"/>
      <c r="F5" s="104"/>
      <c r="G5" s="104"/>
      <c r="H5" s="104"/>
    </row>
    <row r="6" spans="1:6" ht="15.75" customHeight="1">
      <c r="A6" s="85" t="s">
        <v>42</v>
      </c>
      <c r="C6" s="85">
        <f>-SUM('2013 Lodo'!$E32:$E35)</f>
        <v>381695</v>
      </c>
      <c r="D6" s="85">
        <f>SUM('2013 budsjett'!$C15+'2013 budsjett'!$C18)</f>
        <v>362310</v>
      </c>
      <c r="E6" s="85">
        <f>-SUM('2012 Lodo'!$E32:$E35)</f>
        <v>389000</v>
      </c>
      <c r="F6" s="85">
        <f>SUM('2012 budsjett'!$B15+'2012 budsjett'!$B18)</f>
        <v>369820</v>
      </c>
    </row>
    <row r="7" spans="1:6" ht="15" customHeight="1">
      <c r="A7" s="85" t="s">
        <v>43</v>
      </c>
      <c r="B7" s="85" t="s">
        <v>284</v>
      </c>
      <c r="C7" s="85">
        <f>-'2013 Lodo'!$E38</f>
        <v>-34038.01</v>
      </c>
      <c r="D7" s="85">
        <f>SUM('2013 budsjett'!$C19)</f>
        <v>-25361.7</v>
      </c>
      <c r="E7" s="85">
        <f>-'2012 Lodo'!$E38</f>
        <v>-44865</v>
      </c>
      <c r="F7" s="85">
        <f>SUM('2012 budsjett'!$B19)</f>
        <v>-25887.4</v>
      </c>
    </row>
    <row r="8" spans="1:6" ht="14.25" customHeight="1">
      <c r="A8" s="85" t="s">
        <v>48</v>
      </c>
      <c r="C8" s="85">
        <f>SUM('2013 Lodo'!$E31,'2013 Lodo'!$E36,'2012 Lodo'!$E37)</f>
        <v>0</v>
      </c>
      <c r="D8" s="85">
        <f>SUM('2012 budsjett'!$B22:$B24)</f>
        <v>0</v>
      </c>
      <c r="E8" s="85">
        <f>SUM('2012 Lodo'!$E31,'2012 Lodo'!$E36,'2012 Lodo'!$E37)</f>
        <v>0</v>
      </c>
      <c r="F8" s="85">
        <f>SUM('2012 budsjett'!$B22:$B24)</f>
        <v>0</v>
      </c>
    </row>
    <row r="9" spans="1:5" ht="14.25" customHeight="1">
      <c r="A9" s="85" t="s">
        <v>496</v>
      </c>
      <c r="B9" s="85" t="s">
        <v>286</v>
      </c>
      <c r="C9" s="85">
        <f>-'2013 Lodo'!$E40</f>
        <v>0</v>
      </c>
      <c r="E9" s="85">
        <f>-'2012 Lodo'!$E40</f>
        <v>35000</v>
      </c>
    </row>
    <row r="10" spans="1:6" s="89" customFormat="1" ht="21" customHeight="1">
      <c r="A10" s="89" t="s">
        <v>50</v>
      </c>
      <c r="C10" s="89">
        <f>SUM(C6:C9)</f>
        <v>347656.99</v>
      </c>
      <c r="D10" s="89">
        <f>SUM(D6:D9)</f>
        <v>336948.3</v>
      </c>
      <c r="E10" s="89">
        <f>SUM(E6:E9)</f>
        <v>379135</v>
      </c>
      <c r="F10" s="89">
        <f>SUM(F6:F9)</f>
        <v>343932.6</v>
      </c>
    </row>
    <row r="11" ht="27.75" customHeight="1">
      <c r="A11" s="109" t="s">
        <v>51</v>
      </c>
    </row>
    <row r="12" spans="1:6" ht="14.25" customHeight="1">
      <c r="A12" s="85" t="s">
        <v>324</v>
      </c>
      <c r="C12" s="114">
        <f>SUM('2013 Lodo'!$E43:$E46)</f>
        <v>180426.47</v>
      </c>
      <c r="D12" s="85">
        <f>SUM('2013 budsjett'!$C33)</f>
        <v>194280.3408</v>
      </c>
      <c r="E12" s="114">
        <f>SUM('2012 Lodo'!$E43:$E46)</f>
        <v>187741.82</v>
      </c>
      <c r="F12" s="85">
        <f>SUM('2012 budsjett'!$B34)</f>
        <v>198451.65000000002</v>
      </c>
    </row>
    <row r="13" spans="1:6" ht="14.25" customHeight="1">
      <c r="A13" s="85" t="s">
        <v>53</v>
      </c>
      <c r="C13" s="114">
        <f>'2013 Lodo'!$E73</f>
        <v>0</v>
      </c>
      <c r="D13" s="85">
        <f>SUM('2013 budsjett'!$C55)</f>
        <v>10000</v>
      </c>
      <c r="E13" s="114">
        <f>'2012 Lodo'!E73</f>
        <v>0</v>
      </c>
      <c r="F13" s="85">
        <f>SUM('2012 budsjett'!$B59)</f>
        <v>0</v>
      </c>
    </row>
    <row r="14" spans="1:6" ht="14.25" customHeight="1">
      <c r="A14" s="85" t="s">
        <v>346</v>
      </c>
      <c r="C14" s="114">
        <f>'2013 Lodo'!$E59</f>
        <v>10068.17</v>
      </c>
      <c r="D14" s="85">
        <f>SUM('2013 budsjett'!$C45)</f>
        <v>10000</v>
      </c>
      <c r="E14" s="114">
        <f>'2012 Lodo'!E59</f>
        <v>747</v>
      </c>
      <c r="F14" s="85">
        <f>SUM('2012 budsjett'!$B49)</f>
        <v>10000</v>
      </c>
    </row>
    <row r="15" spans="1:6" ht="14.25" customHeight="1">
      <c r="A15" s="85" t="s">
        <v>55</v>
      </c>
      <c r="C15" s="114">
        <f>'2013 Lodo'!$E60</f>
        <v>12026</v>
      </c>
      <c r="D15" s="85">
        <f>SUM('2013 budsjett'!$C46)</f>
        <v>12000</v>
      </c>
      <c r="E15" s="114">
        <f>'2012 Lodo'!E60</f>
        <v>1347</v>
      </c>
      <c r="F15" s="85">
        <f>SUM('2012 budsjett'!$B50)</f>
        <v>12000</v>
      </c>
    </row>
    <row r="16" spans="1:6" ht="14.25" customHeight="1">
      <c r="A16" s="85" t="s">
        <v>171</v>
      </c>
      <c r="C16" s="114">
        <f>'2013 Lodo'!$E63</f>
        <v>0</v>
      </c>
      <c r="D16" s="85">
        <f>SUM('2013 budsjett'!$C49)</f>
        <v>12000</v>
      </c>
      <c r="E16" s="114">
        <f>'2012 Lodo'!E63</f>
        <v>2080.55</v>
      </c>
      <c r="F16" s="85">
        <f>SUM('2012 budsjett'!$B53)</f>
        <v>12000</v>
      </c>
    </row>
    <row r="17" spans="1:6" ht="14.25" customHeight="1">
      <c r="A17" s="85" t="s">
        <v>60</v>
      </c>
      <c r="B17"/>
      <c r="C17" s="114">
        <f>SUM('2013 Lodo'!$E51,'2013 Lodo'!$E69)</f>
        <v>0.8</v>
      </c>
      <c r="D17" s="85">
        <f>SUM('2013 budsjett'!$C52)</f>
        <v>5000</v>
      </c>
      <c r="E17" s="114">
        <f>SUM('2012 Lodo'!E51,'2012 Lodo'!E69)</f>
        <v>481</v>
      </c>
      <c r="F17" s="85">
        <f>SUM('2012 budsjett'!$B56)</f>
        <v>5000</v>
      </c>
    </row>
    <row r="18" spans="1:6" ht="14.25" customHeight="1">
      <c r="A18" s="85" t="s">
        <v>61</v>
      </c>
      <c r="B18" s="85" t="s">
        <v>285</v>
      </c>
      <c r="C18" s="114">
        <f>'2013 Lodo'!$E56</f>
        <v>27238.72</v>
      </c>
      <c r="D18" s="85">
        <f>SUM('2013 budsjett'!$C42)</f>
        <v>40000</v>
      </c>
      <c r="E18" s="114">
        <f>'2012 Lodo'!E56</f>
        <v>31924.31</v>
      </c>
      <c r="F18" s="85">
        <f>SUM('2012 budsjett'!$B46)</f>
        <v>40000</v>
      </c>
    </row>
    <row r="19" spans="1:6" ht="14.25" customHeight="1">
      <c r="A19" s="85" t="s">
        <v>65</v>
      </c>
      <c r="C19" s="114"/>
      <c r="D19" s="85">
        <f>SUM('2013 budsjett'!$C39)</f>
        <v>3000</v>
      </c>
      <c r="E19" s="114"/>
      <c r="F19" s="85">
        <f>SUM('2012 budsjett'!$B41)</f>
        <v>3000</v>
      </c>
    </row>
    <row r="20" spans="1:6" ht="14.25" customHeight="1">
      <c r="A20" s="85" t="s">
        <v>66</v>
      </c>
      <c r="B20" s="85" t="s">
        <v>287</v>
      </c>
      <c r="C20" s="114">
        <f>'2013 Lodo'!$E52</f>
        <v>0</v>
      </c>
      <c r="D20" s="85">
        <f>SUM('2013 budsjett'!$C40)</f>
        <v>30000</v>
      </c>
      <c r="E20" s="114">
        <f>'2012 Lodo'!E52</f>
        <v>29856.5</v>
      </c>
      <c r="F20" s="85">
        <f>SUM('2012 budsjett'!$B42)</f>
        <v>30000</v>
      </c>
    </row>
    <row r="21" spans="1:6" ht="14.25" customHeight="1">
      <c r="A21" s="85" t="s">
        <v>68</v>
      </c>
      <c r="C21" s="114">
        <f>SUM('2013 Lodo'!$E53:$E54)</f>
        <v>40501</v>
      </c>
      <c r="D21" s="85">
        <f>SUM('2013 budsjett'!$C41)</f>
        <v>23000</v>
      </c>
      <c r="E21" s="114">
        <f>SUM('2012 Lodo'!E53:E54)</f>
        <v>31869</v>
      </c>
      <c r="F21" s="85">
        <f>SUM('2012 budsjett'!$B43:$B44)</f>
        <v>23000</v>
      </c>
    </row>
    <row r="22" spans="1:6" ht="14.25" customHeight="1">
      <c r="A22" s="85" t="s">
        <v>70</v>
      </c>
      <c r="C22" s="114">
        <f>'2013 Lodo'!$E68</f>
        <v>0</v>
      </c>
      <c r="D22" s="85">
        <f>SUM('2013 budsjett'!$C51)</f>
        <v>5000</v>
      </c>
      <c r="E22" s="114">
        <f>'2012 Lodo'!E68</f>
        <v>2524.14</v>
      </c>
      <c r="F22" s="85">
        <f>SUM('2012 budsjett'!$B55)</f>
        <v>5000</v>
      </c>
    </row>
    <row r="23" spans="1:6" ht="14.25" customHeight="1">
      <c r="A23" s="85" t="s">
        <v>71</v>
      </c>
      <c r="C23" s="114">
        <f>'2013 Lodo'!$E72</f>
        <v>0</v>
      </c>
      <c r="D23" s="85">
        <f>SUM('2013 budsjett'!$C54)</f>
        <v>10000</v>
      </c>
      <c r="E23" s="114">
        <f>'2012 Lodo'!E72</f>
        <v>0</v>
      </c>
      <c r="F23" s="85">
        <f>SUM('2012 budsjett'!$B58)</f>
        <v>10000</v>
      </c>
    </row>
    <row r="24" spans="1:6" ht="14.25" customHeight="1">
      <c r="A24" s="85" t="s">
        <v>72</v>
      </c>
      <c r="C24" s="114">
        <f>SUM('2013 Lodo'!$E70:$E71)</f>
        <v>63</v>
      </c>
      <c r="D24" s="85">
        <f>SUM('2013 budsjett'!$C53)</f>
        <v>500</v>
      </c>
      <c r="E24" s="114">
        <f>SUM('2012 Lodo'!E70:E71)</f>
        <v>0</v>
      </c>
      <c r="F24" s="85">
        <f>SUM('2012 budsjett'!$B57)</f>
        <v>500</v>
      </c>
    </row>
    <row r="25" spans="1:6" ht="14.25" customHeight="1">
      <c r="A25" s="85" t="s">
        <v>73</v>
      </c>
      <c r="C25" s="114">
        <f>'2013 Lodo'!$E67</f>
        <v>1455</v>
      </c>
      <c r="D25" s="85">
        <f>SUM('2013 budsjett'!$C48)</f>
        <v>3000</v>
      </c>
      <c r="E25" s="114">
        <f>'2012 Lodo'!E67</f>
        <v>955</v>
      </c>
      <c r="F25" s="85">
        <f>SUM('2012 budsjett'!$B52)</f>
        <v>3000</v>
      </c>
    </row>
    <row r="26" spans="1:6" ht="14.25" customHeight="1">
      <c r="A26" s="85" t="s">
        <v>74</v>
      </c>
      <c r="C26" s="114">
        <f>'2013 Lodo'!$E48</f>
        <v>10651</v>
      </c>
      <c r="D26" s="85">
        <f>SUM('2013 budsjett'!$C38)</f>
        <v>10500</v>
      </c>
      <c r="E26" s="114">
        <f>'2012 Lodo'!E48</f>
        <v>10608</v>
      </c>
      <c r="F26" s="85">
        <f>SUM('2012 budsjett'!$B40)</f>
        <v>10500</v>
      </c>
    </row>
    <row r="27" spans="1:6" ht="15" customHeight="1">
      <c r="A27" s="85" t="s">
        <v>75</v>
      </c>
      <c r="C27" s="114">
        <f>SUM('2013 Lodo'!$E58,'2013 Lodo'!$E64,'2013 Lodo'!$E57)</f>
        <v>0</v>
      </c>
      <c r="D27" s="85">
        <f>SUM('2013 budsjett'!$C43,'2013 budsjett'!$C44,'2013 budsjett'!$C47)</f>
        <v>2000</v>
      </c>
      <c r="E27" s="114">
        <f>SUM('2012 Lodo'!D58,'2012 Lodo'!D64,'2012 Lodo'!D57)</f>
        <v>0</v>
      </c>
      <c r="F27" s="85">
        <f>SUM('2011 budsjett'!$B51,'2011 budsjett'!$B48,'2011 budsjett'!$B47)</f>
        <v>2000</v>
      </c>
    </row>
    <row r="28" spans="1:6" ht="14.25" customHeight="1">
      <c r="A28" s="85" t="s">
        <v>347</v>
      </c>
      <c r="C28" s="114">
        <f>SUM('2013 Lodo'!$E61)</f>
        <v>500</v>
      </c>
      <c r="D28" s="85">
        <f>SUM('2013 budsjett'!$C50)</f>
        <v>18000</v>
      </c>
      <c r="E28" s="114">
        <f>SUM('2012 Lodo'!$E61)</f>
        <v>0</v>
      </c>
      <c r="F28" s="85">
        <f>SUM('2012 budsjett'!$B54)</f>
        <v>18000</v>
      </c>
    </row>
    <row r="29" spans="1:6" s="89" customFormat="1" ht="25.5" customHeight="1">
      <c r="A29" s="89" t="s">
        <v>78</v>
      </c>
      <c r="C29" s="89">
        <f>SUM(C12:C28)</f>
        <v>282930.16000000003</v>
      </c>
      <c r="D29" s="89">
        <f>SUM(D12:D28)</f>
        <v>388280.3408</v>
      </c>
      <c r="E29" s="89">
        <f>SUM(E12:E28)</f>
        <v>300134.32</v>
      </c>
      <c r="F29" s="89">
        <f>SUM(F12:F28)</f>
        <v>382451.65</v>
      </c>
    </row>
    <row r="30" spans="1:6" s="109" customFormat="1" ht="40.5" customHeight="1">
      <c r="A30" s="109" t="s">
        <v>79</v>
      </c>
      <c r="C30" s="109">
        <f>C10-C29</f>
        <v>64726.82999999996</v>
      </c>
      <c r="D30" s="109">
        <f>D10-D29</f>
        <v>-51332.04080000002</v>
      </c>
      <c r="E30" s="109">
        <f>E10-E29</f>
        <v>79000.68</v>
      </c>
      <c r="F30" s="109">
        <f>F10-F29</f>
        <v>-38519.05000000005</v>
      </c>
    </row>
    <row r="31" ht="27" customHeight="1">
      <c r="A31" s="89" t="s">
        <v>80</v>
      </c>
    </row>
    <row r="32" spans="1:6" ht="18" customHeight="1">
      <c r="A32" s="85" t="s">
        <v>81</v>
      </c>
      <c r="B32"/>
      <c r="C32" s="85">
        <f>-SUM('2013 Lodo'!$E75)</f>
        <v>10484.07</v>
      </c>
      <c r="D32" s="85">
        <f>-SUM('2013 budsjett'!$C61)</f>
        <v>20000</v>
      </c>
      <c r="E32" s="85">
        <f>-SUM('2012 Lodo'!$E75)</f>
        <v>19822.68</v>
      </c>
      <c r="F32" s="85">
        <f>-SUM('2012 budsjett'!$B65)</f>
        <v>20000</v>
      </c>
    </row>
    <row r="33" spans="1:6" ht="14.25" customHeight="1">
      <c r="A33" s="85" t="s">
        <v>82</v>
      </c>
      <c r="C33" s="85">
        <f>-SUM('2013 Lodo'!$E74)</f>
        <v>-3347</v>
      </c>
      <c r="D33" s="85">
        <f>-SUM('2013 budsjett'!$C60)</f>
        <v>-3000</v>
      </c>
      <c r="E33" s="85">
        <f>-SUM('2012 Lodo'!$E74)</f>
        <v>-3555</v>
      </c>
      <c r="F33" s="85">
        <f>-SUM('2012 budsjett'!$B64)</f>
        <v>-3000</v>
      </c>
    </row>
    <row r="34" spans="1:6" ht="14.25" customHeight="1">
      <c r="A34" s="85" t="s">
        <v>83</v>
      </c>
      <c r="C34" s="85">
        <f>-SUM('2013 Lodo'!$E76)</f>
        <v>17155.07</v>
      </c>
      <c r="D34" s="85">
        <f>SUM('2013 budsjett'!$C62)</f>
        <v>0</v>
      </c>
      <c r="E34" s="85">
        <f>-SUM('2012 Lodo'!$E76)</f>
        <v>0</v>
      </c>
      <c r="F34" s="85">
        <f>SUM('2012 budsjett'!$B67)</f>
        <v>0</v>
      </c>
    </row>
    <row r="35" spans="1:7" ht="14.25" customHeight="1">
      <c r="A35" s="85" t="s">
        <v>84</v>
      </c>
      <c r="B35" s="119"/>
      <c r="C35" s="85">
        <f>-'2013 Lodo'!$E78</f>
        <v>0</v>
      </c>
      <c r="D35" s="85">
        <f>SUM('2013 budsjett'!$C63)</f>
        <v>0</v>
      </c>
      <c r="E35" s="85">
        <f>-'2012 Lodo'!$E78</f>
        <v>-14173.33</v>
      </c>
      <c r="F35" s="85">
        <f>SUM('2012 budsjett'!$B68)</f>
        <v>0</v>
      </c>
      <c r="G35" s="119"/>
    </row>
    <row r="36" spans="1:8" ht="14.25" customHeight="1">
      <c r="A36" s="85" t="s">
        <v>85</v>
      </c>
      <c r="B36" s="119"/>
      <c r="C36" s="85">
        <f>-SUM('2013 Lodo'!$E77)</f>
        <v>0</v>
      </c>
      <c r="D36" s="119"/>
      <c r="E36" s="85">
        <f>-SUM('2012 Lodo'!$E77)</f>
        <v>0</v>
      </c>
      <c r="F36" s="119"/>
      <c r="H36" s="119"/>
    </row>
    <row r="37" spans="1:6" s="89" customFormat="1" ht="17.25" customHeight="1">
      <c r="A37" s="89" t="s">
        <v>86</v>
      </c>
      <c r="C37" s="89">
        <f>SUM(C32:C36)</f>
        <v>24292.14</v>
      </c>
      <c r="D37" s="89">
        <f>SUM(D32:D36)</f>
        <v>17000</v>
      </c>
      <c r="E37" s="89">
        <f>SUM(E32:E36)</f>
        <v>2094.3499999999985</v>
      </c>
      <c r="F37" s="89">
        <f>SUM(F32:F36)</f>
        <v>17000</v>
      </c>
    </row>
    <row r="38" spans="1:11" s="89" customFormat="1" ht="31.5" customHeight="1">
      <c r="A38" s="120" t="s">
        <v>87</v>
      </c>
      <c r="C38" s="89">
        <f>C30+C37</f>
        <v>89018.96999999996</v>
      </c>
      <c r="D38" s="89">
        <f>D30+D37</f>
        <v>-34332.04080000002</v>
      </c>
      <c r="E38" s="89">
        <f>E30+E37</f>
        <v>81095.03</v>
      </c>
      <c r="F38" s="89">
        <f>F30+F37</f>
        <v>-21519.050000000047</v>
      </c>
      <c r="K38"/>
    </row>
    <row r="40" ht="14.25" customHeight="1">
      <c r="A40" s="85" t="s">
        <v>291</v>
      </c>
    </row>
    <row r="41" ht="14.25" customHeight="1">
      <c r="A41" s="85" t="s">
        <v>292</v>
      </c>
    </row>
    <row r="42" ht="14.25" customHeight="1">
      <c r="A42" t="s">
        <v>497</v>
      </c>
    </row>
    <row r="43" ht="14.25" customHeight="1">
      <c r="A43" t="s">
        <v>498</v>
      </c>
    </row>
    <row r="44" spans="1:6" ht="14.25" customHeight="1">
      <c r="A44" t="s">
        <v>499</v>
      </c>
      <c r="C44"/>
      <c r="D44"/>
      <c r="E44"/>
      <c r="F44"/>
    </row>
    <row r="45" ht="14.25" customHeight="1">
      <c r="A45" s="85" t="s">
        <v>500</v>
      </c>
    </row>
  </sheetData>
  <sheetProtection selectLockedCells="1" selectUnlockedCells="1"/>
  <printOptions/>
  <pageMargins left="0.6256944444444444" right="0.4423611111111111" top="0.8" bottom="0.7430555555555556" header="0.5347222222222222" footer="0.4777777777777778"/>
  <pageSetup horizontalDpi="300" verticalDpi="300" orientation="portrait" paperSize="9" scale="80"/>
  <headerFooter alignWithMargins="0">
    <oddHeader>&amp;C&amp;"Times New Roman,Regular"&amp;12&amp;A</oddHeader>
    <oddFooter>&amp;C&amp;"Times New Roman,Regular"&amp;12Side &amp;P</oddFooter>
  </headerFooter>
</worksheet>
</file>

<file path=xl/worksheets/sheet29.xml><?xml version="1.0" encoding="utf-8"?>
<worksheet xmlns="http://schemas.openxmlformats.org/spreadsheetml/2006/main" xmlns:r="http://schemas.openxmlformats.org/officeDocument/2006/relationships">
  <dimension ref="A2:D67"/>
  <sheetViews>
    <sheetView workbookViewId="0" topLeftCell="A25">
      <selection activeCell="A20" sqref="A20"/>
    </sheetView>
  </sheetViews>
  <sheetFormatPr defaultColWidth="9.140625" defaultRowHeight="12.75"/>
  <cols>
    <col min="1" max="1" width="31.7109375" style="140" customWidth="1"/>
    <col min="2" max="16384" width="11.421875" style="141" customWidth="1"/>
  </cols>
  <sheetData>
    <row r="2" ht="18.75">
      <c r="A2" s="142" t="s">
        <v>501</v>
      </c>
    </row>
    <row r="3" spans="1:4" s="4" customFormat="1" ht="14.25">
      <c r="A3" s="143"/>
      <c r="D3" s="4">
        <v>-0.02</v>
      </c>
    </row>
    <row r="4" spans="1:4" s="4" customFormat="1" ht="14.25">
      <c r="A4" s="143"/>
      <c r="B4" s="4" t="s">
        <v>502</v>
      </c>
      <c r="C4" s="4" t="s">
        <v>503</v>
      </c>
      <c r="D4" s="4" t="s">
        <v>504</v>
      </c>
    </row>
    <row r="5" spans="1:4" s="4" customFormat="1" ht="14.25">
      <c r="A5" s="143"/>
      <c r="B5" s="4">
        <v>2013</v>
      </c>
      <c r="C5" s="4">
        <v>2013</v>
      </c>
      <c r="D5" s="4">
        <v>2013</v>
      </c>
    </row>
    <row r="6" spans="1:3" ht="14.25">
      <c r="A6" s="143" t="s">
        <v>505</v>
      </c>
      <c r="C6" s="144"/>
    </row>
    <row r="7" spans="1:4" ht="14.25">
      <c r="A7" s="140" t="s">
        <v>506</v>
      </c>
      <c r="B7" s="141">
        <v>4000</v>
      </c>
      <c r="C7" s="144">
        <v>184000</v>
      </c>
      <c r="D7" s="141">
        <v>46</v>
      </c>
    </row>
    <row r="8" spans="1:4" ht="14.25">
      <c r="A8" s="145" t="s">
        <v>507</v>
      </c>
      <c r="C8" s="144"/>
      <c r="D8" s="141">
        <v>128</v>
      </c>
    </row>
    <row r="9" spans="1:4" ht="14.25">
      <c r="A9" s="140" t="s">
        <v>508</v>
      </c>
      <c r="B9" s="141">
        <v>1060</v>
      </c>
      <c r="C9" s="144">
        <v>90100</v>
      </c>
      <c r="D9" s="141">
        <v>85</v>
      </c>
    </row>
    <row r="10" spans="1:4" ht="14.25">
      <c r="A10" s="140" t="s">
        <v>509</v>
      </c>
      <c r="B10" s="141">
        <v>1110</v>
      </c>
      <c r="C10" s="144">
        <v>58830</v>
      </c>
      <c r="D10" s="141">
        <v>53</v>
      </c>
    </row>
    <row r="11" spans="1:4" ht="14.25">
      <c r="A11" s="140" t="s">
        <v>510</v>
      </c>
      <c r="B11" s="141">
        <v>260</v>
      </c>
      <c r="C11" s="144">
        <v>2860</v>
      </c>
      <c r="D11" s="141">
        <v>11</v>
      </c>
    </row>
    <row r="12" spans="1:4" ht="14.25">
      <c r="A12" s="140" t="s">
        <v>511</v>
      </c>
      <c r="B12" s="141">
        <v>0</v>
      </c>
      <c r="C12" s="144">
        <v>0</v>
      </c>
      <c r="D12" s="141">
        <v>2</v>
      </c>
    </row>
    <row r="13" spans="1:4" ht="14.25">
      <c r="A13" s="140" t="s">
        <v>512</v>
      </c>
      <c r="B13" s="141">
        <v>410</v>
      </c>
      <c r="C13" s="144">
        <v>8200</v>
      </c>
      <c r="D13" s="141">
        <v>20</v>
      </c>
    </row>
    <row r="14" spans="1:4" ht="14.25">
      <c r="A14" s="140" t="s">
        <v>513</v>
      </c>
      <c r="B14" s="141">
        <v>50</v>
      </c>
      <c r="C14" s="144">
        <v>50</v>
      </c>
      <c r="D14" s="141">
        <v>1</v>
      </c>
    </row>
    <row r="15" spans="1:4" ht="14.25">
      <c r="A15" s="140" t="s">
        <v>514</v>
      </c>
      <c r="C15" s="144">
        <v>344040</v>
      </c>
      <c r="D15" s="141">
        <v>300</v>
      </c>
    </row>
    <row r="16" spans="1:4" ht="14.25">
      <c r="A16" s="140" t="s">
        <v>515</v>
      </c>
      <c r="B16" s="141">
        <v>280</v>
      </c>
      <c r="C16" s="144">
        <v>17920</v>
      </c>
      <c r="D16" s="141">
        <v>64</v>
      </c>
    </row>
    <row r="17" spans="1:4" ht="14.25">
      <c r="A17" s="140" t="s">
        <v>516</v>
      </c>
      <c r="B17" s="141">
        <v>175</v>
      </c>
      <c r="C17" s="144">
        <v>350</v>
      </c>
      <c r="D17" s="141">
        <v>2</v>
      </c>
    </row>
    <row r="18" spans="1:3" ht="14.25">
      <c r="A18" s="140" t="s">
        <v>517</v>
      </c>
      <c r="C18" s="144">
        <v>18270</v>
      </c>
    </row>
    <row r="19" spans="1:3" ht="14.25">
      <c r="A19" s="140" t="s">
        <v>518</v>
      </c>
      <c r="B19" s="141">
        <v>0.07</v>
      </c>
      <c r="C19" s="144">
        <v>-25361.7</v>
      </c>
    </row>
    <row r="20" spans="1:3" ht="14.25">
      <c r="A20" s="145"/>
      <c r="C20" s="144"/>
    </row>
    <row r="21" spans="1:3" ht="14.25">
      <c r="A21" s="143" t="s">
        <v>48</v>
      </c>
      <c r="C21" s="144"/>
    </row>
    <row r="22" spans="1:3" ht="14.25">
      <c r="A22" s="140" t="s">
        <v>519</v>
      </c>
      <c r="C22" s="144">
        <v>0</v>
      </c>
    </row>
    <row r="23" spans="1:3" ht="14.25">
      <c r="A23" s="140" t="s">
        <v>520</v>
      </c>
      <c r="C23" s="144">
        <v>0</v>
      </c>
    </row>
    <row r="24" spans="1:3" ht="14.25">
      <c r="A24" s="143" t="s">
        <v>521</v>
      </c>
      <c r="C24" s="144">
        <v>336948.3</v>
      </c>
    </row>
    <row r="25" spans="1:3" ht="14.25">
      <c r="A25" s="143"/>
      <c r="C25" s="144"/>
    </row>
    <row r="26" spans="1:3" ht="14.25">
      <c r="A26" s="143" t="s">
        <v>522</v>
      </c>
      <c r="C26" s="144"/>
    </row>
    <row r="27" spans="1:4" ht="14.25">
      <c r="A27" s="146" t="s">
        <v>523</v>
      </c>
      <c r="B27" s="141">
        <v>120</v>
      </c>
      <c r="C27" s="144">
        <v>182218.56</v>
      </c>
      <c r="D27" s="141">
        <v>268</v>
      </c>
    </row>
    <row r="28" spans="1:4" ht="14.25">
      <c r="A28" s="146" t="s">
        <v>524</v>
      </c>
      <c r="B28" s="141">
        <v>45</v>
      </c>
      <c r="C28" s="144">
        <v>2804.67</v>
      </c>
      <c r="D28" s="141">
        <v>11</v>
      </c>
    </row>
    <row r="29" spans="1:4" ht="14.25">
      <c r="A29" s="146" t="s">
        <v>525</v>
      </c>
      <c r="B29" s="141">
        <v>45</v>
      </c>
      <c r="C29" s="144">
        <v>16318.08</v>
      </c>
      <c r="D29" s="141">
        <v>64</v>
      </c>
    </row>
    <row r="30" spans="1:4" ht="14.25">
      <c r="A30" s="146" t="s">
        <v>526</v>
      </c>
      <c r="B30" s="141">
        <v>30</v>
      </c>
      <c r="C30" s="144">
        <v>339.96</v>
      </c>
      <c r="D30" s="141">
        <v>2</v>
      </c>
    </row>
    <row r="31" spans="1:3" ht="14.25">
      <c r="A31" s="140" t="s">
        <v>156</v>
      </c>
      <c r="B31" s="141">
        <v>5.666</v>
      </c>
      <c r="C31" s="144"/>
    </row>
    <row r="32" spans="1:3" ht="14.25">
      <c r="A32" s="140" t="s">
        <v>527</v>
      </c>
      <c r="B32" s="141">
        <v>0.04</v>
      </c>
      <c r="C32" s="144">
        <v>-7400.9292</v>
      </c>
    </row>
    <row r="33" spans="1:3" ht="14.25">
      <c r="A33" s="140" t="s">
        <v>528</v>
      </c>
      <c r="C33" s="144">
        <v>194280.3408</v>
      </c>
    </row>
    <row r="34" spans="1:3" ht="14.25">
      <c r="A34" s="145" t="s">
        <v>529</v>
      </c>
      <c r="C34" s="144">
        <v>142667.9592</v>
      </c>
    </row>
    <row r="35" spans="1:3" ht="14.25">
      <c r="A35" s="145" t="s">
        <v>530</v>
      </c>
      <c r="C35" s="144">
        <v>475.559864</v>
      </c>
    </row>
    <row r="36" ht="14.25">
      <c r="C36" s="144"/>
    </row>
    <row r="37" spans="1:3" ht="14.25">
      <c r="A37" s="143" t="s">
        <v>531</v>
      </c>
      <c r="C37" s="144"/>
    </row>
    <row r="38" spans="1:3" ht="14.25">
      <c r="A38" s="140" t="s">
        <v>532</v>
      </c>
      <c r="C38" s="144">
        <v>10500</v>
      </c>
    </row>
    <row r="39" spans="1:3" ht="14.25">
      <c r="A39" s="146" t="s">
        <v>533</v>
      </c>
      <c r="C39" s="144">
        <v>3000</v>
      </c>
    </row>
    <row r="40" spans="1:3" ht="14.25">
      <c r="A40" s="146" t="s">
        <v>429</v>
      </c>
      <c r="C40" s="144">
        <v>30000</v>
      </c>
    </row>
    <row r="41" spans="1:3" ht="14.25">
      <c r="A41" s="146" t="s">
        <v>430</v>
      </c>
      <c r="C41" s="144">
        <v>23000</v>
      </c>
    </row>
    <row r="42" spans="1:3" ht="14.25">
      <c r="A42" s="146" t="s">
        <v>534</v>
      </c>
      <c r="C42" s="144">
        <v>40000</v>
      </c>
    </row>
    <row r="43" spans="1:3" ht="14.25">
      <c r="A43" s="146" t="s">
        <v>434</v>
      </c>
      <c r="C43" s="144">
        <v>1000</v>
      </c>
    </row>
    <row r="44" spans="1:3" ht="14.25">
      <c r="A44" s="146" t="s">
        <v>435</v>
      </c>
      <c r="C44" s="144">
        <v>500</v>
      </c>
    </row>
    <row r="45" spans="1:3" ht="14.25">
      <c r="A45" s="146" t="s">
        <v>436</v>
      </c>
      <c r="C45" s="144">
        <v>10000</v>
      </c>
    </row>
    <row r="46" spans="1:3" ht="14.25">
      <c r="A46" s="146" t="s">
        <v>437</v>
      </c>
      <c r="C46" s="144">
        <v>12000</v>
      </c>
    </row>
    <row r="47" spans="1:3" ht="14.25">
      <c r="A47" s="146" t="s">
        <v>172</v>
      </c>
      <c r="C47" s="144">
        <v>500</v>
      </c>
    </row>
    <row r="48" spans="1:3" ht="14.25">
      <c r="A48" s="146" t="s">
        <v>535</v>
      </c>
      <c r="C48" s="144">
        <v>3000</v>
      </c>
    </row>
    <row r="49" spans="1:3" ht="14.25">
      <c r="A49" s="146" t="s">
        <v>171</v>
      </c>
      <c r="C49" s="144">
        <v>12000</v>
      </c>
    </row>
    <row r="50" spans="1:3" ht="14.25">
      <c r="A50" s="146" t="s">
        <v>536</v>
      </c>
      <c r="C50" s="144">
        <v>18000</v>
      </c>
    </row>
    <row r="51" spans="1:3" ht="14.25">
      <c r="A51" s="146" t="s">
        <v>537</v>
      </c>
      <c r="C51" s="144">
        <v>5000</v>
      </c>
    </row>
    <row r="52" spans="1:3" ht="14.25">
      <c r="A52" s="146" t="s">
        <v>445</v>
      </c>
      <c r="C52" s="144">
        <v>5000</v>
      </c>
    </row>
    <row r="53" spans="1:3" ht="14.25">
      <c r="A53" s="146" t="s">
        <v>72</v>
      </c>
      <c r="C53" s="144">
        <v>500</v>
      </c>
    </row>
    <row r="54" spans="1:3" ht="14.25">
      <c r="A54" s="146" t="s">
        <v>538</v>
      </c>
      <c r="C54" s="144">
        <v>10000</v>
      </c>
    </row>
    <row r="55" spans="1:3" ht="14.25">
      <c r="A55" s="146" t="s">
        <v>539</v>
      </c>
      <c r="C55" s="144">
        <v>10000</v>
      </c>
    </row>
    <row r="56" spans="1:3" ht="14.25">
      <c r="A56" s="147" t="s">
        <v>78</v>
      </c>
      <c r="C56" s="144">
        <v>194000</v>
      </c>
    </row>
    <row r="57" spans="1:3" ht="26.25">
      <c r="A57" s="146" t="s">
        <v>540</v>
      </c>
      <c r="C57" s="144"/>
    </row>
    <row r="58" spans="1:3" ht="14.25">
      <c r="A58" s="147" t="s">
        <v>541</v>
      </c>
      <c r="C58" s="144">
        <v>388280.3408</v>
      </c>
    </row>
    <row r="59" spans="1:3" ht="14.25">
      <c r="A59" s="143" t="s">
        <v>542</v>
      </c>
      <c r="C59" s="144">
        <v>-51332.0408</v>
      </c>
    </row>
    <row r="60" spans="1:3" ht="14.25">
      <c r="A60" s="140" t="s">
        <v>543</v>
      </c>
      <c r="C60" s="144">
        <v>3000</v>
      </c>
    </row>
    <row r="61" spans="1:3" ht="14.25">
      <c r="A61" s="140" t="s">
        <v>544</v>
      </c>
      <c r="C61" s="144">
        <v>-20000</v>
      </c>
    </row>
    <row r="62" spans="1:3" ht="14.25">
      <c r="A62" s="140" t="s">
        <v>545</v>
      </c>
      <c r="C62" s="144">
        <v>0</v>
      </c>
    </row>
    <row r="63" spans="1:3" ht="14.25">
      <c r="A63" s="140" t="s">
        <v>546</v>
      </c>
      <c r="C63" s="144">
        <v>0</v>
      </c>
    </row>
    <row r="64" spans="1:3" ht="14.25">
      <c r="A64" s="140" t="s">
        <v>83</v>
      </c>
      <c r="C64" s="144"/>
    </row>
    <row r="65" spans="1:3" ht="14.25">
      <c r="A65" s="140" t="s">
        <v>84</v>
      </c>
      <c r="C65" s="144"/>
    </row>
    <row r="66" spans="1:3" ht="14.25">
      <c r="A66" s="140" t="s">
        <v>547</v>
      </c>
      <c r="C66" s="144">
        <v>-17000</v>
      </c>
    </row>
    <row r="67" spans="1:3" ht="14.25">
      <c r="A67" s="143" t="s">
        <v>452</v>
      </c>
      <c r="C67" s="144">
        <v>-34332.0408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Q64"/>
  <sheetViews>
    <sheetView workbookViewId="0" topLeftCell="A22">
      <selection activeCell="A53" sqref="A53"/>
    </sheetView>
  </sheetViews>
  <sheetFormatPr defaultColWidth="9.140625" defaultRowHeight="12.75"/>
  <cols>
    <col min="1" max="10" width="11.57421875" style="1" customWidth="1"/>
    <col min="11" max="11" width="19.7109375" style="1" customWidth="1"/>
    <col min="12" max="16384" width="11.57421875" style="1" customWidth="1"/>
  </cols>
  <sheetData>
    <row r="1" ht="18.75">
      <c r="A1" s="3" t="s">
        <v>89</v>
      </c>
    </row>
    <row r="2" ht="14.25" customHeight="1">
      <c r="A2" s="3"/>
    </row>
    <row r="3" ht="14.25">
      <c r="A3" s="42" t="s">
        <v>90</v>
      </c>
    </row>
    <row r="4" spans="1:2" s="8" customFormat="1" ht="14.25">
      <c r="A4" s="43">
        <v>1</v>
      </c>
      <c r="B4" s="44" t="s">
        <v>91</v>
      </c>
    </row>
    <row r="5" spans="1:2" ht="14.25">
      <c r="A5" s="43"/>
      <c r="B5" s="45" t="s">
        <v>92</v>
      </c>
    </row>
    <row r="6" spans="1:2" s="8" customFormat="1" ht="14.25">
      <c r="A6" s="43"/>
      <c r="B6" s="46" t="s">
        <v>93</v>
      </c>
    </row>
    <row r="7" spans="1:2" ht="14.25">
      <c r="A7" s="43"/>
      <c r="B7" s="47" t="s">
        <v>94</v>
      </c>
    </row>
    <row r="8" spans="1:2" ht="14.25">
      <c r="A8" s="43"/>
      <c r="B8" s="47" t="s">
        <v>95</v>
      </c>
    </row>
    <row r="9" spans="1:2" ht="14.25">
      <c r="A9" s="43"/>
      <c r="B9" s="47" t="s">
        <v>96</v>
      </c>
    </row>
    <row r="10" spans="1:2" ht="14.25">
      <c r="A10" s="43"/>
      <c r="B10" s="47" t="s">
        <v>97</v>
      </c>
    </row>
    <row r="11" spans="1:2" ht="14.25">
      <c r="A11" s="43"/>
      <c r="B11" s="47" t="s">
        <v>98</v>
      </c>
    </row>
    <row r="12" spans="1:2" ht="16.5" customHeight="1">
      <c r="A12" s="43"/>
      <c r="B12" s="47" t="s">
        <v>99</v>
      </c>
    </row>
    <row r="13" spans="1:2" s="8" customFormat="1" ht="14.25">
      <c r="A13" s="43"/>
      <c r="B13" s="48" t="s">
        <v>81</v>
      </c>
    </row>
    <row r="14" spans="1:2" ht="14.25">
      <c r="A14" s="43"/>
      <c r="B14" s="47" t="s">
        <v>100</v>
      </c>
    </row>
    <row r="15" spans="1:2" s="8" customFormat="1" ht="14.25">
      <c r="A15" s="43"/>
      <c r="B15" s="49" t="s">
        <v>101</v>
      </c>
    </row>
    <row r="16" spans="1:2" ht="14.25">
      <c r="A16" s="43"/>
      <c r="B16" s="1" t="s">
        <v>102</v>
      </c>
    </row>
    <row r="17" spans="1:2" s="8" customFormat="1" ht="14.25">
      <c r="A17" s="43"/>
      <c r="B17" s="49" t="s">
        <v>103</v>
      </c>
    </row>
    <row r="18" spans="1:2" ht="14.25">
      <c r="A18" s="43"/>
      <c r="B18" s="50" t="s">
        <v>104</v>
      </c>
    </row>
    <row r="19" spans="1:2" ht="14.25">
      <c r="A19" s="43"/>
      <c r="B19" s="50" t="s">
        <v>105</v>
      </c>
    </row>
    <row r="20" spans="1:2" ht="14.25">
      <c r="A20" s="43"/>
      <c r="B20" s="50" t="s">
        <v>106</v>
      </c>
    </row>
    <row r="21" spans="1:2" s="8" customFormat="1" ht="14.25">
      <c r="A21" s="43"/>
      <c r="B21" s="49" t="s">
        <v>107</v>
      </c>
    </row>
    <row r="22" spans="1:2" ht="14.25">
      <c r="A22" s="43"/>
      <c r="B22" s="50" t="s">
        <v>108</v>
      </c>
    </row>
    <row r="23" spans="1:2" ht="14.25">
      <c r="A23" s="43"/>
      <c r="B23" s="50" t="s">
        <v>109</v>
      </c>
    </row>
    <row r="24" spans="1:2" ht="14.25">
      <c r="A24" s="43"/>
      <c r="B24" s="50" t="s">
        <v>110</v>
      </c>
    </row>
    <row r="25" spans="1:2" s="8" customFormat="1" ht="14.25">
      <c r="A25" s="43"/>
      <c r="B25" s="49" t="s">
        <v>111</v>
      </c>
    </row>
    <row r="26" spans="1:2" ht="14.25">
      <c r="A26" s="43"/>
      <c r="B26" s="50" t="s">
        <v>112</v>
      </c>
    </row>
    <row r="27" spans="1:2" ht="14.25">
      <c r="A27" s="43"/>
      <c r="B27" s="50"/>
    </row>
    <row r="28" spans="1:2" ht="14.25">
      <c r="A28" s="43">
        <v>2</v>
      </c>
      <c r="B28" s="51" t="s">
        <v>113</v>
      </c>
    </row>
    <row r="29" spans="1:2" ht="14.25">
      <c r="A29" s="43"/>
      <c r="B29" s="50" t="s">
        <v>114</v>
      </c>
    </row>
    <row r="30" spans="1:2" ht="14.25">
      <c r="A30" s="43"/>
      <c r="B30" s="50" t="s">
        <v>115</v>
      </c>
    </row>
    <row r="31" spans="1:2" ht="14.25">
      <c r="A31" s="43"/>
      <c r="B31" s="52" t="s">
        <v>116</v>
      </c>
    </row>
    <row r="32" spans="1:2" ht="14.25">
      <c r="A32" s="43"/>
      <c r="B32" s="52"/>
    </row>
    <row r="33" ht="14.25">
      <c r="A33" s="42" t="s">
        <v>117</v>
      </c>
    </row>
    <row r="34" spans="1:15" ht="27.75" customHeight="1">
      <c r="A34" s="43">
        <v>3</v>
      </c>
      <c r="B34" s="53" t="s">
        <v>118</v>
      </c>
      <c r="C34" s="53"/>
      <c r="D34" s="53"/>
      <c r="E34" s="53"/>
      <c r="F34" s="53"/>
      <c r="G34" s="53"/>
      <c r="H34" s="53"/>
      <c r="I34" s="53"/>
      <c r="J34" s="53"/>
      <c r="K34" s="53"/>
      <c r="L34" s="53"/>
      <c r="M34" s="53"/>
      <c r="N34" s="53"/>
      <c r="O34" s="53"/>
    </row>
    <row r="35" spans="1:15" ht="14.25" customHeight="1">
      <c r="A35" s="43">
        <v>4</v>
      </c>
      <c r="B35" s="54" t="s">
        <v>119</v>
      </c>
      <c r="C35" s="54"/>
      <c r="D35" s="54"/>
      <c r="E35" s="54"/>
      <c r="F35" s="54"/>
      <c r="G35" s="54"/>
      <c r="H35" s="54"/>
      <c r="I35" s="54"/>
      <c r="J35" s="54"/>
      <c r="K35" s="54"/>
      <c r="L35" s="54"/>
      <c r="M35" s="54"/>
      <c r="N35" s="54"/>
      <c r="O35" s="54"/>
    </row>
    <row r="36" spans="1:15" ht="14.25" customHeight="1">
      <c r="A36" s="43"/>
      <c r="B36" s="54" t="s">
        <v>120</v>
      </c>
      <c r="C36" s="54"/>
      <c r="D36" s="54"/>
      <c r="E36" s="54"/>
      <c r="F36" s="54"/>
      <c r="G36" s="54"/>
      <c r="H36" s="54"/>
      <c r="I36" s="54"/>
      <c r="J36" s="54"/>
      <c r="K36" s="54"/>
      <c r="L36" s="54"/>
      <c r="M36" s="54"/>
      <c r="N36" s="54"/>
      <c r="O36" s="54"/>
    </row>
    <row r="37" spans="1:15" ht="14.25" customHeight="1">
      <c r="A37" s="43">
        <v>5</v>
      </c>
      <c r="B37" s="55" t="s">
        <v>121</v>
      </c>
      <c r="C37" s="54"/>
      <c r="D37" s="54"/>
      <c r="E37" s="54"/>
      <c r="F37" s="54"/>
      <c r="G37" s="54"/>
      <c r="H37" s="54"/>
      <c r="I37" s="54"/>
      <c r="J37" s="54"/>
      <c r="K37" s="54"/>
      <c r="L37" s="54"/>
      <c r="M37" s="54"/>
      <c r="N37" s="54"/>
      <c r="O37" s="54"/>
    </row>
    <row r="38" spans="1:17" ht="14.25" customHeight="1">
      <c r="A38" s="43">
        <v>6</v>
      </c>
      <c r="B38" s="53" t="s">
        <v>122</v>
      </c>
      <c r="C38" s="53"/>
      <c r="D38" s="53"/>
      <c r="E38" s="53"/>
      <c r="F38" s="53"/>
      <c r="G38" s="53"/>
      <c r="H38" s="53"/>
      <c r="I38" s="53"/>
      <c r="J38" s="53"/>
      <c r="K38" s="53"/>
      <c r="L38" s="53"/>
      <c r="M38" s="53"/>
      <c r="N38" s="53"/>
      <c r="O38" s="53"/>
      <c r="P38" s="56"/>
      <c r="Q38" s="56"/>
    </row>
    <row r="39" spans="1:15" ht="13.5" customHeight="1">
      <c r="A39" s="43">
        <v>7</v>
      </c>
      <c r="B39" s="1" t="s">
        <v>123</v>
      </c>
      <c r="C39" s="53"/>
      <c r="D39" s="53"/>
      <c r="E39" s="53"/>
      <c r="F39" s="53"/>
      <c r="G39" s="53"/>
      <c r="H39" s="53"/>
      <c r="I39" s="53"/>
      <c r="J39" s="53"/>
      <c r="K39" s="53"/>
      <c r="L39" s="53"/>
      <c r="M39" s="53"/>
      <c r="N39" s="53"/>
      <c r="O39" s="53"/>
    </row>
    <row r="40" ht="14.25">
      <c r="A40" s="43"/>
    </row>
    <row r="41" ht="14.25">
      <c r="A41" s="42" t="s">
        <v>124</v>
      </c>
    </row>
    <row r="42" spans="1:2" s="2" customFormat="1" ht="14.25" customHeight="1">
      <c r="A42" s="43">
        <v>8</v>
      </c>
      <c r="B42" s="2" t="s">
        <v>125</v>
      </c>
    </row>
    <row r="43" spans="1:2" s="2" customFormat="1" ht="14.25" customHeight="1">
      <c r="A43" s="43"/>
      <c r="B43" s="2" t="s">
        <v>126</v>
      </c>
    </row>
    <row r="44" spans="1:2" s="2" customFormat="1" ht="16.5" customHeight="1">
      <c r="A44" s="43">
        <v>9</v>
      </c>
      <c r="B44" s="2" t="s">
        <v>127</v>
      </c>
    </row>
    <row r="45" spans="1:2" s="2" customFormat="1" ht="16.5" customHeight="1">
      <c r="A45" s="43"/>
      <c r="B45" s="2" t="s">
        <v>128</v>
      </c>
    </row>
    <row r="46" spans="1:16" s="2" customFormat="1" ht="14.25" customHeight="1">
      <c r="A46" s="43">
        <v>10</v>
      </c>
      <c r="B46" s="1" t="s">
        <v>129</v>
      </c>
      <c r="L46" s="1"/>
      <c r="M46" s="1"/>
      <c r="N46" s="1"/>
      <c r="O46" s="1"/>
      <c r="P46" s="1"/>
    </row>
    <row r="47" s="2" customFormat="1" ht="15.75" customHeight="1">
      <c r="A47" s="43"/>
    </row>
    <row r="48" spans="1:2" s="2" customFormat="1" ht="14.25" customHeight="1">
      <c r="A48" s="43">
        <v>12</v>
      </c>
      <c r="B48" s="1" t="s">
        <v>130</v>
      </c>
    </row>
    <row r="49" spans="1:2" s="2" customFormat="1" ht="14.25" customHeight="1">
      <c r="A49" s="43"/>
      <c r="B49" s="1" t="s">
        <v>131</v>
      </c>
    </row>
    <row r="50" spans="1:2" s="2" customFormat="1" ht="14.25" customHeight="1">
      <c r="A50" s="43">
        <v>13</v>
      </c>
      <c r="B50" s="2" t="s">
        <v>132</v>
      </c>
    </row>
    <row r="51" spans="1:2" s="2" customFormat="1" ht="14.25" customHeight="1">
      <c r="A51" s="43">
        <v>14</v>
      </c>
      <c r="B51" s="2" t="s">
        <v>133</v>
      </c>
    </row>
    <row r="52" spans="1:2" s="2" customFormat="1" ht="15.75" customHeight="1">
      <c r="A52" s="43">
        <v>15</v>
      </c>
      <c r="B52" s="2" t="s">
        <v>134</v>
      </c>
    </row>
    <row r="53" s="2" customFormat="1" ht="16.5" customHeight="1">
      <c r="A53" s="12"/>
    </row>
    <row r="55" spans="1:2" ht="14.25">
      <c r="A55" s="12">
        <v>9</v>
      </c>
      <c r="B55" s="1" t="s">
        <v>135</v>
      </c>
    </row>
    <row r="56" ht="14.25">
      <c r="B56" s="1" t="s">
        <v>136</v>
      </c>
    </row>
    <row r="58" spans="2:4" ht="14.25">
      <c r="B58" s="1" t="s">
        <v>137</v>
      </c>
      <c r="C58" s="1" t="s">
        <v>138</v>
      </c>
      <c r="D58" s="1" t="s">
        <v>139</v>
      </c>
    </row>
    <row r="59" spans="2:4" ht="14.25">
      <c r="B59" s="1">
        <v>2016</v>
      </c>
      <c r="C59" s="2">
        <v>18326.19</v>
      </c>
      <c r="D59" s="2">
        <v>19137.5</v>
      </c>
    </row>
    <row r="60" spans="2:4" ht="14.25">
      <c r="B60" s="1">
        <v>2017</v>
      </c>
      <c r="C60" s="2">
        <v>13210.56</v>
      </c>
      <c r="D60" s="2">
        <v>21500</v>
      </c>
    </row>
    <row r="61" spans="2:4" ht="14.25">
      <c r="B61" s="1">
        <v>2018</v>
      </c>
      <c r="C61" s="2">
        <v>5508.44</v>
      </c>
      <c r="D61" s="2">
        <v>0</v>
      </c>
    </row>
    <row r="62" spans="2:4" ht="14.25">
      <c r="B62" s="1">
        <v>2019</v>
      </c>
      <c r="C62" s="2">
        <v>1865</v>
      </c>
      <c r="D62" s="2">
        <v>0</v>
      </c>
    </row>
    <row r="63" spans="2:4" ht="14.25">
      <c r="B63" s="1" t="s">
        <v>140</v>
      </c>
      <c r="C63" s="2">
        <f>SUM(C59:C62)</f>
        <v>38910.19</v>
      </c>
      <c r="D63" s="2">
        <f>SUM(D59:D62)</f>
        <v>40637.5</v>
      </c>
    </row>
    <row r="64" spans="2:4" ht="14.25">
      <c r="B64" s="1" t="s">
        <v>141</v>
      </c>
      <c r="C64" s="2"/>
      <c r="D64" s="2">
        <f>D63-C63</f>
        <v>1727.3099999999977</v>
      </c>
    </row>
  </sheetData>
  <sheetProtection selectLockedCells="1" selectUnlockedCells="1"/>
  <mergeCells count="4">
    <mergeCell ref="B34:I34"/>
    <mergeCell ref="B35:K35"/>
    <mergeCell ref="B36:K36"/>
    <mergeCell ref="B38:K38"/>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0.xml><?xml version="1.0" encoding="utf-8"?>
<worksheet xmlns="http://schemas.openxmlformats.org/spreadsheetml/2006/main" xmlns:r="http://schemas.openxmlformats.org/officeDocument/2006/relationships">
  <dimension ref="A1:I80"/>
  <sheetViews>
    <sheetView workbookViewId="0" topLeftCell="A37">
      <selection activeCell="B59" sqref="B59"/>
    </sheetView>
  </sheetViews>
  <sheetFormatPr defaultColWidth="9.140625" defaultRowHeight="12.75"/>
  <cols>
    <col min="1" max="1" width="10.7109375" style="141" customWidth="1"/>
    <col min="2" max="2" width="34.8515625" style="141" customWidth="1"/>
    <col min="3" max="3" width="16.7109375" style="141" customWidth="1"/>
    <col min="4" max="4" width="11.57421875" style="141" customWidth="1"/>
    <col min="5" max="5" width="14.8515625" style="141" customWidth="1"/>
    <col min="6" max="6" width="14.00390625" style="141" customWidth="1"/>
    <col min="7" max="8" width="14.28125" style="141" customWidth="1"/>
    <col min="9" max="9" width="11.421875" style="141" hidden="1" customWidth="1"/>
    <col min="10" max="16384" width="11.421875" style="141" customWidth="1"/>
  </cols>
  <sheetData>
    <row r="1" s="148" customFormat="1" ht="21.75">
      <c r="A1" s="148" t="s">
        <v>548</v>
      </c>
    </row>
    <row r="2" s="3" customFormat="1" ht="18.75">
      <c r="A2" s="3" t="s">
        <v>549</v>
      </c>
    </row>
    <row r="3" spans="1:8" s="4" customFormat="1" ht="14.25">
      <c r="A3" s="149" t="s">
        <v>184</v>
      </c>
      <c r="B3" s="149"/>
      <c r="C3" s="149"/>
      <c r="D3" s="149"/>
      <c r="E3" s="149"/>
      <c r="F3" s="149"/>
      <c r="G3" s="149"/>
      <c r="H3" s="149"/>
    </row>
    <row r="4" spans="2:3" s="4" customFormat="1" ht="14.25">
      <c r="B4" s="4" t="s">
        <v>550</v>
      </c>
      <c r="C4" s="4" t="s">
        <v>551</v>
      </c>
    </row>
    <row r="5" spans="1:8" s="4" customFormat="1" ht="14.25">
      <c r="A5" s="4" t="s">
        <v>187</v>
      </c>
      <c r="B5" s="4" t="s">
        <v>188</v>
      </c>
      <c r="C5" s="4" t="s">
        <v>189</v>
      </c>
      <c r="D5" s="4" t="s">
        <v>190</v>
      </c>
      <c r="E5" s="4" t="s">
        <v>191</v>
      </c>
      <c r="F5" s="4" t="s">
        <v>189</v>
      </c>
      <c r="G5" s="4" t="s">
        <v>190</v>
      </c>
      <c r="H5" s="4" t="s">
        <v>191</v>
      </c>
    </row>
    <row r="6" spans="1:9" ht="14.25">
      <c r="A6" s="141">
        <v>1031</v>
      </c>
      <c r="B6" s="141" t="s">
        <v>192</v>
      </c>
      <c r="C6" s="144">
        <v>0</v>
      </c>
      <c r="D6" s="144">
        <v>0</v>
      </c>
      <c r="E6" s="144">
        <v>0</v>
      </c>
      <c r="F6" s="144">
        <v>0</v>
      </c>
      <c r="G6" s="144">
        <v>0</v>
      </c>
      <c r="H6" s="144">
        <v>0</v>
      </c>
      <c r="I6" s="141" t="s">
        <v>193</v>
      </c>
    </row>
    <row r="7" spans="1:9" ht="14.25">
      <c r="A7" s="141">
        <v>1032</v>
      </c>
      <c r="B7" s="141" t="s">
        <v>194</v>
      </c>
      <c r="C7" s="144">
        <v>0</v>
      </c>
      <c r="D7" s="144">
        <v>0</v>
      </c>
      <c r="E7" s="144">
        <v>0</v>
      </c>
      <c r="F7" s="144">
        <v>0</v>
      </c>
      <c r="G7" s="144">
        <v>0</v>
      </c>
      <c r="H7" s="144">
        <v>0</v>
      </c>
      <c r="I7" s="141" t="s">
        <v>193</v>
      </c>
    </row>
    <row r="8" spans="1:9" ht="14.25">
      <c r="A8" s="141">
        <v>1033</v>
      </c>
      <c r="B8" s="141" t="s">
        <v>195</v>
      </c>
      <c r="C8" s="144">
        <v>-20000</v>
      </c>
      <c r="D8" s="144">
        <v>0</v>
      </c>
      <c r="E8" s="144">
        <v>-20000</v>
      </c>
      <c r="F8" s="144">
        <v>-20000</v>
      </c>
      <c r="G8" s="144">
        <v>0</v>
      </c>
      <c r="H8" s="144">
        <v>-20000</v>
      </c>
      <c r="I8" s="141" t="s">
        <v>193</v>
      </c>
    </row>
    <row r="9" spans="1:9" ht="14.25">
      <c r="A9" s="141">
        <v>1034</v>
      </c>
      <c r="B9" s="141" t="s">
        <v>196</v>
      </c>
      <c r="C9" s="144">
        <v>3253</v>
      </c>
      <c r="D9" s="144">
        <v>0</v>
      </c>
      <c r="E9" s="144">
        <v>3253</v>
      </c>
      <c r="F9" s="144">
        <v>3253</v>
      </c>
      <c r="G9" s="144">
        <v>0</v>
      </c>
      <c r="H9" s="144">
        <v>3253</v>
      </c>
      <c r="I9" s="141" t="s">
        <v>193</v>
      </c>
    </row>
    <row r="10" spans="1:9" ht="14.25">
      <c r="A10" s="141">
        <v>1035</v>
      </c>
      <c r="B10" s="141" t="s">
        <v>197</v>
      </c>
      <c r="C10" s="144">
        <v>0</v>
      </c>
      <c r="D10" s="144">
        <v>0</v>
      </c>
      <c r="E10" s="144">
        <v>0</v>
      </c>
      <c r="F10" s="144">
        <v>0</v>
      </c>
      <c r="G10" s="144">
        <v>0</v>
      </c>
      <c r="H10" s="144">
        <v>0</v>
      </c>
      <c r="I10" s="141" t="s">
        <v>193</v>
      </c>
    </row>
    <row r="11" spans="1:9" ht="14.25">
      <c r="A11" s="141">
        <v>1250</v>
      </c>
      <c r="B11" s="141" t="s">
        <v>198</v>
      </c>
      <c r="C11" s="144">
        <v>0</v>
      </c>
      <c r="D11" s="144">
        <v>0</v>
      </c>
      <c r="E11" s="144">
        <v>0</v>
      </c>
      <c r="F11" s="144">
        <v>0</v>
      </c>
      <c r="G11" s="144">
        <v>0</v>
      </c>
      <c r="H11" s="144">
        <v>0</v>
      </c>
      <c r="I11" s="141" t="s">
        <v>193</v>
      </c>
    </row>
    <row r="12" spans="1:9" ht="14.25">
      <c r="A12" s="141">
        <v>1500</v>
      </c>
      <c r="B12" s="141" t="s">
        <v>199</v>
      </c>
      <c r="C12" s="144">
        <v>32850</v>
      </c>
      <c r="D12" s="144">
        <v>119485</v>
      </c>
      <c r="E12" s="144">
        <v>152335</v>
      </c>
      <c r="F12" s="144">
        <v>102735</v>
      </c>
      <c r="G12" s="144">
        <v>-69885</v>
      </c>
      <c r="H12" s="144">
        <v>32850</v>
      </c>
      <c r="I12" s="141" t="s">
        <v>193</v>
      </c>
    </row>
    <row r="13" spans="1:9" ht="14.25">
      <c r="A13" s="141">
        <v>1570</v>
      </c>
      <c r="B13" s="141" t="s">
        <v>200</v>
      </c>
      <c r="C13" s="144">
        <v>0</v>
      </c>
      <c r="D13" s="144">
        <v>0</v>
      </c>
      <c r="E13" s="144">
        <v>0</v>
      </c>
      <c r="F13" s="144">
        <v>0</v>
      </c>
      <c r="G13" s="144">
        <v>0</v>
      </c>
      <c r="H13" s="144">
        <v>0</v>
      </c>
      <c r="I13" s="141" t="s">
        <v>193</v>
      </c>
    </row>
    <row r="14" spans="1:9" ht="14.25">
      <c r="A14" s="141">
        <v>1900</v>
      </c>
      <c r="B14" s="141" t="s">
        <v>201</v>
      </c>
      <c r="C14" s="144">
        <v>0</v>
      </c>
      <c r="D14" s="144">
        <v>0</v>
      </c>
      <c r="E14" s="144">
        <v>0</v>
      </c>
      <c r="F14" s="144">
        <v>0</v>
      </c>
      <c r="G14" s="144">
        <v>0</v>
      </c>
      <c r="H14" s="144">
        <v>0</v>
      </c>
      <c r="I14" s="141" t="s">
        <v>193</v>
      </c>
    </row>
    <row r="15" spans="1:9" ht="14.25">
      <c r="A15" s="141">
        <v>1920</v>
      </c>
      <c r="B15" s="141" t="s">
        <v>202</v>
      </c>
      <c r="C15" s="144">
        <v>10704.26</v>
      </c>
      <c r="D15" s="144">
        <v>7500.3</v>
      </c>
      <c r="E15" s="144">
        <v>18204.56</v>
      </c>
      <c r="F15" s="144">
        <v>4844.01</v>
      </c>
      <c r="G15" s="144">
        <v>5860.25</v>
      </c>
      <c r="H15" s="144">
        <v>10704.26</v>
      </c>
      <c r="I15" s="141" t="s">
        <v>193</v>
      </c>
    </row>
    <row r="16" spans="1:9" ht="14.25">
      <c r="A16" s="141">
        <v>1921</v>
      </c>
      <c r="B16" s="141" t="s">
        <v>203</v>
      </c>
      <c r="C16" s="144">
        <v>780031.81</v>
      </c>
      <c r="D16" s="144">
        <v>107525.7</v>
      </c>
      <c r="E16" s="144">
        <v>887557.51</v>
      </c>
      <c r="F16" s="144">
        <v>476297.2</v>
      </c>
      <c r="G16" s="144">
        <v>303734.61</v>
      </c>
      <c r="H16" s="144">
        <v>780031.81</v>
      </c>
      <c r="I16" s="141" t="s">
        <v>193</v>
      </c>
    </row>
    <row r="17" spans="1:9" ht="14.25">
      <c r="A17" s="141">
        <v>1940</v>
      </c>
      <c r="B17" s="141" t="s">
        <v>204</v>
      </c>
      <c r="C17" s="144">
        <v>645500.68</v>
      </c>
      <c r="D17" s="144">
        <v>-341675.25</v>
      </c>
      <c r="E17" s="144">
        <v>303825.43</v>
      </c>
      <c r="F17" s="144">
        <v>626461.33</v>
      </c>
      <c r="G17" s="144">
        <v>19039.35</v>
      </c>
      <c r="H17" s="144">
        <v>645500.68</v>
      </c>
      <c r="I17" s="141" t="s">
        <v>193</v>
      </c>
    </row>
    <row r="18" spans="1:9" ht="14.25">
      <c r="A18" s="141">
        <v>1941</v>
      </c>
      <c r="B18" s="141" t="s">
        <v>205</v>
      </c>
      <c r="C18" s="144">
        <v>14476.98</v>
      </c>
      <c r="D18" s="144">
        <v>28598</v>
      </c>
      <c r="E18" s="144">
        <v>43074.98</v>
      </c>
      <c r="F18" s="144">
        <v>47200.73</v>
      </c>
      <c r="G18" s="144">
        <v>-32723.75</v>
      </c>
      <c r="H18" s="144">
        <v>14476.98</v>
      </c>
      <c r="I18" s="141" t="s">
        <v>193</v>
      </c>
    </row>
    <row r="19" spans="1:9" ht="14.25">
      <c r="A19" s="141">
        <v>1942</v>
      </c>
      <c r="B19" s="141" t="s">
        <v>206</v>
      </c>
      <c r="C19" s="144">
        <v>66107.68</v>
      </c>
      <c r="D19" s="144">
        <v>152872.6</v>
      </c>
      <c r="E19" s="144">
        <v>218980.28</v>
      </c>
      <c r="F19" s="144">
        <v>235659.08</v>
      </c>
      <c r="G19" s="144">
        <v>-169551.4</v>
      </c>
      <c r="H19" s="144">
        <v>66107.68</v>
      </c>
      <c r="I19" s="141" t="s">
        <v>193</v>
      </c>
    </row>
    <row r="20" spans="1:9" ht="14.25">
      <c r="A20" s="141">
        <v>1950</v>
      </c>
      <c r="B20" s="141" t="s">
        <v>207</v>
      </c>
      <c r="C20" s="144">
        <v>165.74</v>
      </c>
      <c r="D20" s="144">
        <v>0.17</v>
      </c>
      <c r="E20" s="144">
        <v>165.91</v>
      </c>
      <c r="F20" s="144">
        <v>165.57</v>
      </c>
      <c r="G20" s="144">
        <v>0.17</v>
      </c>
      <c r="H20" s="144">
        <v>165.74</v>
      </c>
      <c r="I20" s="141" t="s">
        <v>193</v>
      </c>
    </row>
    <row r="21" spans="1:9" ht="14.25">
      <c r="A21" s="141">
        <v>2000</v>
      </c>
      <c r="B21" s="141" t="s">
        <v>208</v>
      </c>
      <c r="C21" s="144">
        <v>-1082499.67</v>
      </c>
      <c r="D21" s="144">
        <v>-81095.03</v>
      </c>
      <c r="E21" s="144">
        <v>-1163594.7</v>
      </c>
      <c r="F21" s="144">
        <v>-1069015.48</v>
      </c>
      <c r="G21" s="144">
        <v>-13484.19</v>
      </c>
      <c r="H21" s="144">
        <v>-1082499.67</v>
      </c>
      <c r="I21" s="141" t="s">
        <v>193</v>
      </c>
    </row>
    <row r="22" spans="1:9" ht="14.25">
      <c r="A22" s="141">
        <v>2090</v>
      </c>
      <c r="B22" s="141" t="s">
        <v>209</v>
      </c>
      <c r="C22" s="144">
        <v>-81095.03</v>
      </c>
      <c r="D22" s="144">
        <v>-7923.94</v>
      </c>
      <c r="E22" s="144">
        <v>-89018.97</v>
      </c>
      <c r="F22" s="144">
        <v>-13484.19</v>
      </c>
      <c r="G22" s="144">
        <v>-67610.84</v>
      </c>
      <c r="H22" s="144">
        <v>-81095.03</v>
      </c>
      <c r="I22" s="141" t="s">
        <v>193</v>
      </c>
    </row>
    <row r="23" spans="1:9" ht="14.25">
      <c r="A23" s="141">
        <v>2400</v>
      </c>
      <c r="B23" s="141" t="s">
        <v>210</v>
      </c>
      <c r="C23" s="144">
        <v>3584.55</v>
      </c>
      <c r="D23" s="144">
        <v>-6967.55</v>
      </c>
      <c r="E23" s="144">
        <v>-3383</v>
      </c>
      <c r="F23" s="144">
        <v>-1886.25</v>
      </c>
      <c r="G23" s="144">
        <v>5470.8</v>
      </c>
      <c r="H23" s="144">
        <v>3584.55</v>
      </c>
      <c r="I23" s="141" t="s">
        <v>193</v>
      </c>
    </row>
    <row r="24" spans="1:9" ht="14.25">
      <c r="A24" s="141">
        <v>2930</v>
      </c>
      <c r="B24" s="141" t="s">
        <v>213</v>
      </c>
      <c r="C24" s="144">
        <v>0</v>
      </c>
      <c r="D24" s="144">
        <v>0</v>
      </c>
      <c r="E24" s="144">
        <v>0</v>
      </c>
      <c r="F24" s="144">
        <v>0</v>
      </c>
      <c r="G24" s="144">
        <v>0</v>
      </c>
      <c r="H24" s="144">
        <v>0</v>
      </c>
      <c r="I24" s="141" t="s">
        <v>193</v>
      </c>
    </row>
    <row r="25" spans="1:9" ht="14.25">
      <c r="A25" s="141">
        <v>2970</v>
      </c>
      <c r="B25" s="141" t="s">
        <v>214</v>
      </c>
      <c r="C25" s="144">
        <v>-373080</v>
      </c>
      <c r="D25" s="144">
        <v>21680</v>
      </c>
      <c r="E25" s="144">
        <v>-351400</v>
      </c>
      <c r="F25" s="144">
        <v>-392230</v>
      </c>
      <c r="G25" s="144">
        <v>19150</v>
      </c>
      <c r="H25" s="144">
        <v>-373080</v>
      </c>
      <c r="I25" s="141" t="s">
        <v>193</v>
      </c>
    </row>
    <row r="26" spans="1:9" ht="14.25">
      <c r="A26" s="141">
        <v>2990</v>
      </c>
      <c r="B26" s="141" t="s">
        <v>215</v>
      </c>
      <c r="C26" s="144">
        <v>0</v>
      </c>
      <c r="D26" s="144">
        <v>0</v>
      </c>
      <c r="E26" s="144">
        <v>0</v>
      </c>
      <c r="F26" s="144">
        <v>0</v>
      </c>
      <c r="G26" s="144">
        <v>0</v>
      </c>
      <c r="H26" s="144">
        <v>0</v>
      </c>
      <c r="I26" s="141" t="s">
        <v>193</v>
      </c>
    </row>
    <row r="27" spans="1:9" ht="14.25">
      <c r="A27" s="141" t="s">
        <v>474</v>
      </c>
      <c r="B27"/>
      <c r="C27" s="144">
        <v>0</v>
      </c>
      <c r="D27" s="144">
        <v>0</v>
      </c>
      <c r="E27" s="144">
        <v>0</v>
      </c>
      <c r="F27" s="144">
        <v>0</v>
      </c>
      <c r="G27" s="144">
        <v>0</v>
      </c>
      <c r="H27" s="144">
        <v>0</v>
      </c>
      <c r="I27" s="141" t="s">
        <v>193</v>
      </c>
    </row>
    <row r="28" spans="1:8" s="4" customFormat="1" ht="14.25">
      <c r="A28" s="149" t="s">
        <v>217</v>
      </c>
      <c r="B28" s="149"/>
      <c r="C28" s="149"/>
      <c r="D28" s="149"/>
      <c r="E28" s="149"/>
      <c r="F28" s="149"/>
      <c r="G28" s="149"/>
      <c r="H28" s="149"/>
    </row>
    <row r="29" spans="2:3" s="4" customFormat="1" ht="14.25">
      <c r="B29" s="4" t="s">
        <v>550</v>
      </c>
      <c r="C29" s="4" t="s">
        <v>551</v>
      </c>
    </row>
    <row r="30" spans="1:8" s="4" customFormat="1" ht="14.25">
      <c r="A30" s="4" t="s">
        <v>187</v>
      </c>
      <c r="B30" s="4" t="s">
        <v>188</v>
      </c>
      <c r="C30" s="4" t="s">
        <v>189</v>
      </c>
      <c r="D30" s="4" t="s">
        <v>190</v>
      </c>
      <c r="E30" s="4" t="s">
        <v>191</v>
      </c>
      <c r="F30" s="4" t="s">
        <v>189</v>
      </c>
      <c r="G30" s="4" t="s">
        <v>190</v>
      </c>
      <c r="H30" s="4" t="s">
        <v>191</v>
      </c>
    </row>
    <row r="31" spans="1:9" ht="14.25">
      <c r="A31" s="141">
        <v>3011</v>
      </c>
      <c r="B31" s="141" t="s">
        <v>475</v>
      </c>
      <c r="C31" s="144">
        <v>0</v>
      </c>
      <c r="D31" s="144">
        <v>0</v>
      </c>
      <c r="E31" s="144">
        <v>0</v>
      </c>
      <c r="F31" s="144">
        <v>0</v>
      </c>
      <c r="G31" s="144">
        <v>0</v>
      </c>
      <c r="H31" s="144">
        <v>0</v>
      </c>
      <c r="I31" s="141" t="s">
        <v>193</v>
      </c>
    </row>
    <row r="32" spans="1:9" ht="14.25">
      <c r="A32" s="141">
        <v>3100</v>
      </c>
      <c r="B32" s="141" t="s">
        <v>145</v>
      </c>
      <c r="C32" s="144">
        <v>0</v>
      </c>
      <c r="D32" s="144">
        <v>-77645</v>
      </c>
      <c r="E32" s="144">
        <v>-77645</v>
      </c>
      <c r="F32" s="144">
        <v>0</v>
      </c>
      <c r="G32" s="144">
        <v>-76700</v>
      </c>
      <c r="H32" s="144">
        <v>-76700</v>
      </c>
      <c r="I32" s="141" t="s">
        <v>193</v>
      </c>
    </row>
    <row r="33" spans="1:9" ht="14.25">
      <c r="A33" s="141">
        <v>3101</v>
      </c>
      <c r="B33" s="141" t="s">
        <v>146</v>
      </c>
      <c r="C33" s="144">
        <v>0</v>
      </c>
      <c r="D33" s="144">
        <v>-194000</v>
      </c>
      <c r="E33" s="144">
        <v>-194000</v>
      </c>
      <c r="F33" s="144">
        <v>0</v>
      </c>
      <c r="G33" s="144">
        <v>-202000</v>
      </c>
      <c r="H33" s="144">
        <v>-202000</v>
      </c>
      <c r="I33" s="141" t="s">
        <v>193</v>
      </c>
    </row>
    <row r="34" spans="1:9" ht="14.25">
      <c r="A34" s="141">
        <v>3102</v>
      </c>
      <c r="B34" s="141" t="s">
        <v>147</v>
      </c>
      <c r="C34" s="144">
        <v>0</v>
      </c>
      <c r="D34" s="144">
        <v>-90100</v>
      </c>
      <c r="E34" s="144">
        <v>-90100</v>
      </c>
      <c r="F34" s="144">
        <v>0</v>
      </c>
      <c r="G34" s="144">
        <v>-94340</v>
      </c>
      <c r="H34" s="144">
        <v>-94340</v>
      </c>
      <c r="I34" s="141" t="s">
        <v>193</v>
      </c>
    </row>
    <row r="35" spans="1:9" ht="14.25">
      <c r="A35" s="141">
        <v>3110</v>
      </c>
      <c r="B35" s="141" t="s">
        <v>148</v>
      </c>
      <c r="C35" s="144">
        <v>0</v>
      </c>
      <c r="D35" s="144">
        <v>-19950</v>
      </c>
      <c r="E35" s="144">
        <v>-19950</v>
      </c>
      <c r="F35" s="144">
        <v>0</v>
      </c>
      <c r="G35" s="144">
        <v>-15960</v>
      </c>
      <c r="H35" s="144">
        <v>-15960</v>
      </c>
      <c r="I35" s="141" t="s">
        <v>193</v>
      </c>
    </row>
    <row r="36" spans="1:9" ht="14.25">
      <c r="A36" s="141">
        <v>3185</v>
      </c>
      <c r="B36" s="141" t="s">
        <v>244</v>
      </c>
      <c r="C36" s="144">
        <v>0</v>
      </c>
      <c r="D36" s="144">
        <v>0</v>
      </c>
      <c r="E36" s="144">
        <v>0</v>
      </c>
      <c r="F36" s="144">
        <v>0</v>
      </c>
      <c r="G36" s="144">
        <v>0</v>
      </c>
      <c r="H36" s="144">
        <v>0</v>
      </c>
      <c r="I36" s="141" t="s">
        <v>193</v>
      </c>
    </row>
    <row r="37" spans="1:9" ht="14.25">
      <c r="A37" s="141">
        <v>3190</v>
      </c>
      <c r="B37" s="141" t="s">
        <v>476</v>
      </c>
      <c r="C37" s="144">
        <v>0</v>
      </c>
      <c r="D37" s="144">
        <v>0</v>
      </c>
      <c r="E37" s="144">
        <v>0</v>
      </c>
      <c r="F37" s="144">
        <v>0</v>
      </c>
      <c r="G37" s="144">
        <v>0</v>
      </c>
      <c r="H37" s="144">
        <v>0</v>
      </c>
      <c r="I37" s="141" t="s">
        <v>193</v>
      </c>
    </row>
    <row r="38" spans="1:9" ht="14.25">
      <c r="A38" s="141">
        <v>3280</v>
      </c>
      <c r="B38" s="141" t="s">
        <v>220</v>
      </c>
      <c r="C38" s="144">
        <v>0</v>
      </c>
      <c r="D38" s="144">
        <v>34038.01</v>
      </c>
      <c r="E38" s="144">
        <v>34038.01</v>
      </c>
      <c r="F38" s="144">
        <v>0</v>
      </c>
      <c r="G38" s="144">
        <v>44865</v>
      </c>
      <c r="H38" s="144">
        <v>44865</v>
      </c>
      <c r="I38" s="141" t="s">
        <v>193</v>
      </c>
    </row>
    <row r="39" spans="1:9" ht="14.25">
      <c r="A39" s="141">
        <v>3900</v>
      </c>
      <c r="B39" s="141" t="s">
        <v>221</v>
      </c>
      <c r="C39" s="144">
        <v>0</v>
      </c>
      <c r="D39" s="144">
        <v>0</v>
      </c>
      <c r="E39" s="144">
        <v>0</v>
      </c>
      <c r="F39" s="144">
        <v>0</v>
      </c>
      <c r="G39" s="144">
        <v>0</v>
      </c>
      <c r="H39" s="144">
        <v>0</v>
      </c>
      <c r="I39" s="141" t="s">
        <v>193</v>
      </c>
    </row>
    <row r="40" spans="1:9" ht="14.25">
      <c r="A40" s="141">
        <v>3910</v>
      </c>
      <c r="B40" s="141" t="s">
        <v>222</v>
      </c>
      <c r="C40" s="144">
        <v>0</v>
      </c>
      <c r="D40" s="144">
        <v>0</v>
      </c>
      <c r="E40" s="144">
        <v>0</v>
      </c>
      <c r="F40" s="144">
        <v>0</v>
      </c>
      <c r="G40" s="144">
        <v>-35000</v>
      </c>
      <c r="H40" s="144">
        <v>-35000</v>
      </c>
      <c r="I40" s="141" t="s">
        <v>193</v>
      </c>
    </row>
    <row r="41" spans="1:9" ht="14.25">
      <c r="A41" s="141">
        <v>3911</v>
      </c>
      <c r="B41" s="141" t="s">
        <v>223</v>
      </c>
      <c r="C41" s="144">
        <v>0</v>
      </c>
      <c r="D41" s="144">
        <v>0</v>
      </c>
      <c r="E41" s="144">
        <v>0</v>
      </c>
      <c r="F41" s="144">
        <v>0</v>
      </c>
      <c r="G41" s="144">
        <v>0</v>
      </c>
      <c r="H41" s="144">
        <v>0</v>
      </c>
      <c r="I41" s="141" t="s">
        <v>193</v>
      </c>
    </row>
    <row r="42" spans="1:9" ht="14.25">
      <c r="A42" s="141">
        <v>3915</v>
      </c>
      <c r="B42" s="141" t="s">
        <v>224</v>
      </c>
      <c r="C42" s="144">
        <v>0</v>
      </c>
      <c r="D42" s="144">
        <v>0</v>
      </c>
      <c r="E42" s="144">
        <v>0</v>
      </c>
      <c r="F42" s="144">
        <v>0</v>
      </c>
      <c r="G42" s="144">
        <v>0</v>
      </c>
      <c r="H42" s="144">
        <v>0</v>
      </c>
      <c r="I42" s="141" t="s">
        <v>193</v>
      </c>
    </row>
    <row r="43" spans="1:9" ht="14.25">
      <c r="A43" s="141">
        <v>4100</v>
      </c>
      <c r="B43" s="141" t="s">
        <v>477</v>
      </c>
      <c r="C43" s="144">
        <v>0</v>
      </c>
      <c r="D43" s="144">
        <v>164482.15</v>
      </c>
      <c r="E43" s="144">
        <v>164482.15</v>
      </c>
      <c r="F43" s="144">
        <v>0</v>
      </c>
      <c r="G43" s="144">
        <v>172985.82</v>
      </c>
      <c r="H43" s="144">
        <v>172985.82</v>
      </c>
      <c r="I43" s="141" t="s">
        <v>193</v>
      </c>
    </row>
    <row r="44" spans="1:9" ht="14.25">
      <c r="A44" s="141">
        <v>4101</v>
      </c>
      <c r="B44" s="141" t="s">
        <v>478</v>
      </c>
      <c r="C44" s="144">
        <v>0</v>
      </c>
      <c r="D44" s="144">
        <v>1551.34</v>
      </c>
      <c r="E44" s="144">
        <v>1551.34</v>
      </c>
      <c r="F44" s="144">
        <v>0</v>
      </c>
      <c r="G44" s="144">
        <v>1761.76</v>
      </c>
      <c r="H44" s="144">
        <v>1761.76</v>
      </c>
      <c r="I44" s="141" t="s">
        <v>193</v>
      </c>
    </row>
    <row r="45" spans="1:9" ht="14.25">
      <c r="A45" s="141">
        <v>4102</v>
      </c>
      <c r="B45" s="141" t="s">
        <v>479</v>
      </c>
      <c r="C45" s="144">
        <v>0</v>
      </c>
      <c r="D45" s="144">
        <v>14249.34</v>
      </c>
      <c r="E45" s="144">
        <v>14249.34</v>
      </c>
      <c r="F45" s="144">
        <v>0</v>
      </c>
      <c r="G45" s="144">
        <v>12994.24</v>
      </c>
      <c r="H45" s="144">
        <v>12994.24</v>
      </c>
      <c r="I45" s="141" t="s">
        <v>193</v>
      </c>
    </row>
    <row r="46" spans="1:9" ht="14.25">
      <c r="A46" s="141">
        <v>4103</v>
      </c>
      <c r="B46" s="141" t="s">
        <v>480</v>
      </c>
      <c r="C46" s="144">
        <v>0</v>
      </c>
      <c r="D46" s="144">
        <v>143.64</v>
      </c>
      <c r="E46" s="144">
        <v>143.64</v>
      </c>
      <c r="F46" s="144">
        <v>0</v>
      </c>
      <c r="G46" s="144">
        <v>0</v>
      </c>
      <c r="H46" s="144">
        <v>0</v>
      </c>
      <c r="I46" s="141" t="s">
        <v>193</v>
      </c>
    </row>
    <row r="47" spans="1:9" ht="14.25">
      <c r="A47" s="141">
        <v>4190</v>
      </c>
      <c r="B47" s="141" t="s">
        <v>225</v>
      </c>
      <c r="C47" s="144">
        <v>0</v>
      </c>
      <c r="D47" s="144">
        <v>0</v>
      </c>
      <c r="E47" s="144">
        <v>0</v>
      </c>
      <c r="F47" s="144">
        <v>0</v>
      </c>
      <c r="G47" s="144">
        <v>0</v>
      </c>
      <c r="H47" s="144">
        <v>0</v>
      </c>
      <c r="I47" s="141" t="s">
        <v>193</v>
      </c>
    </row>
    <row r="48" spans="1:9" ht="14.25">
      <c r="A48" s="141">
        <v>6300</v>
      </c>
      <c r="B48" s="141" t="s">
        <v>226</v>
      </c>
      <c r="C48" s="144">
        <v>0</v>
      </c>
      <c r="D48" s="144">
        <v>10651</v>
      </c>
      <c r="E48" s="144">
        <v>10651</v>
      </c>
      <c r="F48" s="144">
        <v>0</v>
      </c>
      <c r="G48" s="144">
        <v>10608</v>
      </c>
      <c r="H48" s="144">
        <v>10608</v>
      </c>
      <c r="I48" s="141" t="s">
        <v>193</v>
      </c>
    </row>
    <row r="49" spans="1:9" ht="14.25">
      <c r="A49" s="141">
        <v>6560</v>
      </c>
      <c r="B49" s="141" t="s">
        <v>227</v>
      </c>
      <c r="C49" s="144">
        <v>0</v>
      </c>
      <c r="D49" s="144">
        <v>0</v>
      </c>
      <c r="E49" s="144">
        <v>0</v>
      </c>
      <c r="F49" s="144">
        <v>0</v>
      </c>
      <c r="G49" s="144">
        <v>0</v>
      </c>
      <c r="H49" s="144">
        <v>0</v>
      </c>
      <c r="I49" s="141" t="s">
        <v>193</v>
      </c>
    </row>
    <row r="50" spans="1:9" ht="14.25">
      <c r="A50" s="141">
        <v>6590</v>
      </c>
      <c r="B50" s="141" t="s">
        <v>228</v>
      </c>
      <c r="C50" s="144">
        <v>0</v>
      </c>
      <c r="D50" s="144">
        <v>0</v>
      </c>
      <c r="E50" s="144">
        <v>0</v>
      </c>
      <c r="F50" s="144">
        <v>0</v>
      </c>
      <c r="G50" s="144">
        <v>0</v>
      </c>
      <c r="H50" s="144">
        <v>0</v>
      </c>
      <c r="I50" s="141" t="s">
        <v>193</v>
      </c>
    </row>
    <row r="51" spans="1:9" ht="14.25">
      <c r="A51" s="141">
        <v>6700</v>
      </c>
      <c r="B51" s="141" t="s">
        <v>229</v>
      </c>
      <c r="C51" s="144">
        <v>0</v>
      </c>
      <c r="D51" s="144">
        <v>0</v>
      </c>
      <c r="E51" s="144">
        <v>0</v>
      </c>
      <c r="F51" s="144">
        <v>0</v>
      </c>
      <c r="G51" s="144">
        <v>0</v>
      </c>
      <c r="H51" s="144">
        <v>0</v>
      </c>
      <c r="I51" s="141" t="s">
        <v>193</v>
      </c>
    </row>
    <row r="52" spans="1:9" ht="14.25">
      <c r="A52" s="141">
        <v>6701</v>
      </c>
      <c r="B52" s="141" t="s">
        <v>230</v>
      </c>
      <c r="C52" s="144">
        <v>0</v>
      </c>
      <c r="D52" s="144">
        <v>0</v>
      </c>
      <c r="E52" s="144">
        <v>0</v>
      </c>
      <c r="F52" s="144">
        <v>0</v>
      </c>
      <c r="G52" s="144">
        <v>29856.5</v>
      </c>
      <c r="H52" s="144">
        <v>29856.5</v>
      </c>
      <c r="I52" s="141" t="s">
        <v>193</v>
      </c>
    </row>
    <row r="53" spans="1:9" ht="14.25">
      <c r="A53" s="141">
        <v>6703</v>
      </c>
      <c r="B53" s="141" t="s">
        <v>231</v>
      </c>
      <c r="C53" s="144">
        <v>0</v>
      </c>
      <c r="D53" s="144">
        <v>37063</v>
      </c>
      <c r="E53" s="144">
        <v>37063</v>
      </c>
      <c r="F53" s="144">
        <v>0</v>
      </c>
      <c r="G53" s="144">
        <v>31869</v>
      </c>
      <c r="H53" s="144">
        <v>31869</v>
      </c>
      <c r="I53" s="141" t="s">
        <v>193</v>
      </c>
    </row>
    <row r="54" spans="1:9" ht="14.25">
      <c r="A54" s="141">
        <v>6704</v>
      </c>
      <c r="B54" s="141" t="s">
        <v>232</v>
      </c>
      <c r="C54" s="144">
        <v>0</v>
      </c>
      <c r="D54" s="144">
        <v>3438</v>
      </c>
      <c r="E54" s="144">
        <v>3438</v>
      </c>
      <c r="F54" s="144">
        <v>0</v>
      </c>
      <c r="G54" s="144">
        <v>0</v>
      </c>
      <c r="H54" s="144">
        <v>0</v>
      </c>
      <c r="I54" s="141" t="s">
        <v>193</v>
      </c>
    </row>
    <row r="55" spans="1:9" ht="14.25">
      <c r="A55" s="141">
        <v>6707</v>
      </c>
      <c r="B55" s="141" t="s">
        <v>233</v>
      </c>
      <c r="C55" s="144">
        <v>0</v>
      </c>
      <c r="D55" s="144">
        <v>0</v>
      </c>
      <c r="E55" s="144">
        <v>0</v>
      </c>
      <c r="F55" s="144">
        <v>0</v>
      </c>
      <c r="G55" s="144">
        <v>0</v>
      </c>
      <c r="H55" s="144">
        <v>0</v>
      </c>
      <c r="I55" s="141" t="s">
        <v>193</v>
      </c>
    </row>
    <row r="56" spans="1:9" ht="14.25">
      <c r="A56" s="141">
        <v>6708</v>
      </c>
      <c r="B56" s="141" t="s">
        <v>481</v>
      </c>
      <c r="C56" s="144">
        <v>0</v>
      </c>
      <c r="D56" s="144">
        <v>27238.72</v>
      </c>
      <c r="E56" s="144">
        <v>27238.72</v>
      </c>
      <c r="F56" s="144">
        <v>0</v>
      </c>
      <c r="G56" s="144">
        <v>31924.31</v>
      </c>
      <c r="H56" s="144">
        <v>31924.31</v>
      </c>
      <c r="I56" s="141" t="s">
        <v>193</v>
      </c>
    </row>
    <row r="57" spans="1:9" ht="14.25">
      <c r="A57" s="141">
        <v>6800</v>
      </c>
      <c r="B57" s="141" t="s">
        <v>164</v>
      </c>
      <c r="C57" s="144">
        <v>0</v>
      </c>
      <c r="D57" s="144">
        <v>0</v>
      </c>
      <c r="E57" s="144">
        <v>0</v>
      </c>
      <c r="F57" s="144">
        <v>0</v>
      </c>
      <c r="G57" s="144">
        <v>0</v>
      </c>
      <c r="H57" s="144">
        <v>0</v>
      </c>
      <c r="I57" s="141" t="s">
        <v>193</v>
      </c>
    </row>
    <row r="58" spans="1:9" ht="14.25">
      <c r="A58" s="141">
        <v>6801</v>
      </c>
      <c r="B58" s="141" t="s">
        <v>165</v>
      </c>
      <c r="C58" s="144">
        <v>0</v>
      </c>
      <c r="D58" s="144">
        <v>0</v>
      </c>
      <c r="E58" s="144">
        <v>0</v>
      </c>
      <c r="F58" s="144">
        <v>0</v>
      </c>
      <c r="G58" s="144">
        <v>0</v>
      </c>
      <c r="H58" s="144">
        <v>0</v>
      </c>
      <c r="I58" s="141" t="s">
        <v>193</v>
      </c>
    </row>
    <row r="59" spans="1:9" ht="14.25">
      <c r="A59" s="141">
        <v>6860</v>
      </c>
      <c r="B59" s="141" t="s">
        <v>235</v>
      </c>
      <c r="C59" s="144">
        <v>0</v>
      </c>
      <c r="D59" s="144">
        <v>10068.17</v>
      </c>
      <c r="E59" s="144">
        <v>10068.17</v>
      </c>
      <c r="F59" s="144">
        <v>0</v>
      </c>
      <c r="G59" s="144">
        <v>747</v>
      </c>
      <c r="H59" s="144">
        <v>747</v>
      </c>
      <c r="I59" s="141" t="s">
        <v>193</v>
      </c>
    </row>
    <row r="60" spans="1:9" ht="14.25">
      <c r="A60" s="141">
        <v>6861</v>
      </c>
      <c r="B60" s="141" t="s">
        <v>236</v>
      </c>
      <c r="C60" s="144">
        <v>0</v>
      </c>
      <c r="D60" s="144">
        <v>12026</v>
      </c>
      <c r="E60" s="144">
        <v>12026</v>
      </c>
      <c r="F60" s="144">
        <v>0</v>
      </c>
      <c r="G60" s="144">
        <v>1347</v>
      </c>
      <c r="H60" s="144">
        <v>1347</v>
      </c>
      <c r="I60" s="141" t="s">
        <v>193</v>
      </c>
    </row>
    <row r="61" spans="1:9" ht="14.25">
      <c r="A61" s="141">
        <v>6865</v>
      </c>
      <c r="B61" s="141" t="s">
        <v>167</v>
      </c>
      <c r="C61" s="144">
        <v>0</v>
      </c>
      <c r="D61" s="144">
        <v>500</v>
      </c>
      <c r="E61" s="144">
        <v>500</v>
      </c>
      <c r="F61" s="144">
        <v>0</v>
      </c>
      <c r="G61" s="144">
        <v>0</v>
      </c>
      <c r="H61" s="144">
        <v>0</v>
      </c>
      <c r="I61" s="141" t="s">
        <v>193</v>
      </c>
    </row>
    <row r="62" spans="1:9" ht="14.25">
      <c r="A62" s="141">
        <v>6866</v>
      </c>
      <c r="B62" s="141" t="s">
        <v>168</v>
      </c>
      <c r="C62" s="144">
        <v>0</v>
      </c>
      <c r="D62" s="144">
        <v>0</v>
      </c>
      <c r="E62" s="144">
        <v>0</v>
      </c>
      <c r="F62" s="144">
        <v>0</v>
      </c>
      <c r="G62" s="144">
        <v>0</v>
      </c>
      <c r="H62" s="144">
        <v>0</v>
      </c>
      <c r="I62" s="141" t="s">
        <v>193</v>
      </c>
    </row>
    <row r="63" spans="1:9" ht="14.25">
      <c r="A63" s="141">
        <v>6870</v>
      </c>
      <c r="B63" s="141" t="s">
        <v>238</v>
      </c>
      <c r="C63" s="144">
        <v>0</v>
      </c>
      <c r="D63" s="144">
        <v>0</v>
      </c>
      <c r="E63" s="144">
        <v>0</v>
      </c>
      <c r="F63" s="144">
        <v>0</v>
      </c>
      <c r="G63" s="144">
        <v>2080.55</v>
      </c>
      <c r="H63" s="144">
        <v>2080.55</v>
      </c>
      <c r="I63" s="141" t="s">
        <v>193</v>
      </c>
    </row>
    <row r="64" spans="1:9" ht="14.25">
      <c r="A64" s="141">
        <v>6940</v>
      </c>
      <c r="B64" s="141" t="s">
        <v>239</v>
      </c>
      <c r="C64" s="144">
        <v>0</v>
      </c>
      <c r="D64" s="144">
        <v>0</v>
      </c>
      <c r="E64" s="144">
        <v>0</v>
      </c>
      <c r="F64" s="144">
        <v>0</v>
      </c>
      <c r="G64" s="144">
        <v>0</v>
      </c>
      <c r="H64" s="144">
        <v>0</v>
      </c>
      <c r="I64" s="141" t="s">
        <v>193</v>
      </c>
    </row>
    <row r="65" spans="1:9" ht="14.25">
      <c r="A65" s="141">
        <v>7140</v>
      </c>
      <c r="B65" s="141" t="s">
        <v>240</v>
      </c>
      <c r="C65" s="144">
        <v>0</v>
      </c>
      <c r="D65" s="144">
        <v>0</v>
      </c>
      <c r="E65" s="144">
        <v>0</v>
      </c>
      <c r="F65" s="144">
        <v>0</v>
      </c>
      <c r="G65" s="144">
        <v>0</v>
      </c>
      <c r="H65" s="144">
        <v>0</v>
      </c>
      <c r="I65" s="141" t="s">
        <v>193</v>
      </c>
    </row>
    <row r="66" spans="1:9" ht="14.25">
      <c r="A66" s="141">
        <v>7300</v>
      </c>
      <c r="B66" s="141" t="s">
        <v>241</v>
      </c>
      <c r="C66" s="144">
        <v>0</v>
      </c>
      <c r="D66" s="144">
        <v>0</v>
      </c>
      <c r="E66" s="144">
        <v>0</v>
      </c>
      <c r="F66" s="144">
        <v>0</v>
      </c>
      <c r="G66" s="144">
        <v>0</v>
      </c>
      <c r="H66" s="144">
        <v>0</v>
      </c>
      <c r="I66" s="141" t="s">
        <v>193</v>
      </c>
    </row>
    <row r="67" spans="1:9" ht="14.25">
      <c r="A67" s="141">
        <v>7312</v>
      </c>
      <c r="B67" s="141" t="s">
        <v>242</v>
      </c>
      <c r="C67" s="144">
        <v>0</v>
      </c>
      <c r="D67" s="144">
        <v>1455</v>
      </c>
      <c r="E67" s="144">
        <v>1455</v>
      </c>
      <c r="F67" s="144">
        <v>0</v>
      </c>
      <c r="G67" s="144">
        <v>955</v>
      </c>
      <c r="H67" s="144">
        <v>955</v>
      </c>
      <c r="I67" s="141" t="s">
        <v>193</v>
      </c>
    </row>
    <row r="68" spans="1:9" ht="14.25">
      <c r="A68" s="141">
        <v>7320</v>
      </c>
      <c r="B68" s="141" t="s">
        <v>243</v>
      </c>
      <c r="C68" s="144">
        <v>0</v>
      </c>
      <c r="D68" s="144">
        <v>0</v>
      </c>
      <c r="E68" s="144">
        <v>0</v>
      </c>
      <c r="F68" s="144">
        <v>0</v>
      </c>
      <c r="G68" s="144">
        <v>2524.14</v>
      </c>
      <c r="H68" s="144">
        <v>2524.14</v>
      </c>
      <c r="I68" s="141" t="s">
        <v>193</v>
      </c>
    </row>
    <row r="69" spans="1:9" ht="14.25">
      <c r="A69" s="141">
        <v>7381</v>
      </c>
      <c r="B69" s="141" t="s">
        <v>244</v>
      </c>
      <c r="C69" s="144">
        <v>0</v>
      </c>
      <c r="D69" s="144">
        <v>0.8</v>
      </c>
      <c r="E69" s="144">
        <v>0.8</v>
      </c>
      <c r="F69" s="144">
        <v>0</v>
      </c>
      <c r="G69" s="144">
        <v>481</v>
      </c>
      <c r="H69" s="144">
        <v>481</v>
      </c>
      <c r="I69" s="141" t="s">
        <v>193</v>
      </c>
    </row>
    <row r="70" spans="1:9" ht="14.25">
      <c r="A70" s="141">
        <v>7420</v>
      </c>
      <c r="B70" s="141" t="s">
        <v>247</v>
      </c>
      <c r="C70" s="144">
        <v>0</v>
      </c>
      <c r="D70" s="144">
        <v>63</v>
      </c>
      <c r="E70" s="144">
        <v>63</v>
      </c>
      <c r="F70" s="144">
        <v>0</v>
      </c>
      <c r="G70" s="144">
        <v>0</v>
      </c>
      <c r="H70" s="144">
        <v>0</v>
      </c>
      <c r="I70" s="141" t="s">
        <v>193</v>
      </c>
    </row>
    <row r="71" spans="1:9" ht="14.25">
      <c r="A71" s="141">
        <v>7430</v>
      </c>
      <c r="B71" s="141" t="s">
        <v>248</v>
      </c>
      <c r="C71" s="144">
        <v>0</v>
      </c>
      <c r="D71" s="144">
        <v>0</v>
      </c>
      <c r="E71" s="144">
        <v>0</v>
      </c>
      <c r="F71" s="144">
        <v>0</v>
      </c>
      <c r="G71" s="144">
        <v>0</v>
      </c>
      <c r="H71" s="144">
        <v>0</v>
      </c>
      <c r="I71" s="141" t="s">
        <v>193</v>
      </c>
    </row>
    <row r="72" spans="1:9" ht="14.25">
      <c r="A72" s="141">
        <v>7710</v>
      </c>
      <c r="B72" s="141" t="s">
        <v>250</v>
      </c>
      <c r="C72" s="144">
        <v>0</v>
      </c>
      <c r="D72" s="144">
        <v>0</v>
      </c>
      <c r="E72" s="144">
        <v>0</v>
      </c>
      <c r="F72" s="144">
        <v>0</v>
      </c>
      <c r="G72" s="144">
        <v>0</v>
      </c>
      <c r="H72" s="144">
        <v>0</v>
      </c>
      <c r="I72" s="141" t="s">
        <v>193</v>
      </c>
    </row>
    <row r="73" spans="1:9" ht="14.25">
      <c r="A73" s="141">
        <v>7720</v>
      </c>
      <c r="B73" s="141" t="s">
        <v>251</v>
      </c>
      <c r="C73" s="144">
        <v>0</v>
      </c>
      <c r="D73" s="144">
        <v>0</v>
      </c>
      <c r="E73" s="144">
        <v>0</v>
      </c>
      <c r="F73" s="144">
        <v>0</v>
      </c>
      <c r="G73" s="144">
        <v>0</v>
      </c>
      <c r="H73" s="144">
        <v>0</v>
      </c>
      <c r="I73" s="141" t="s">
        <v>193</v>
      </c>
    </row>
    <row r="74" spans="1:9" ht="14.25">
      <c r="A74" s="141">
        <v>7770</v>
      </c>
      <c r="B74" s="141" t="s">
        <v>252</v>
      </c>
      <c r="C74" s="144">
        <v>0</v>
      </c>
      <c r="D74" s="144">
        <v>3347</v>
      </c>
      <c r="E74" s="144">
        <v>3347</v>
      </c>
      <c r="F74" s="144">
        <v>0</v>
      </c>
      <c r="G74" s="144">
        <v>3555</v>
      </c>
      <c r="H74" s="144">
        <v>3555</v>
      </c>
      <c r="I74" s="141" t="s">
        <v>193</v>
      </c>
    </row>
    <row r="75" spans="1:9" ht="14.25">
      <c r="A75" s="141">
        <v>8050</v>
      </c>
      <c r="B75" s="141" t="s">
        <v>253</v>
      </c>
      <c r="C75" s="144">
        <v>0</v>
      </c>
      <c r="D75" s="144">
        <v>-10484.07</v>
      </c>
      <c r="E75" s="144">
        <v>-10484.07</v>
      </c>
      <c r="F75" s="144">
        <v>0</v>
      </c>
      <c r="G75" s="144">
        <v>-19822.68</v>
      </c>
      <c r="H75" s="144">
        <v>-19822.68</v>
      </c>
      <c r="I75" s="141" t="s">
        <v>193</v>
      </c>
    </row>
    <row r="76" spans="1:9" ht="14.25">
      <c r="A76" s="141">
        <v>8060</v>
      </c>
      <c r="B76" s="141" t="s">
        <v>254</v>
      </c>
      <c r="C76" s="144">
        <v>0</v>
      </c>
      <c r="D76" s="144">
        <v>-17155.07</v>
      </c>
      <c r="E76" s="144">
        <v>-17155.07</v>
      </c>
      <c r="F76" s="144">
        <v>0</v>
      </c>
      <c r="G76" s="144">
        <v>0</v>
      </c>
      <c r="H76" s="144">
        <v>0</v>
      </c>
      <c r="I76" s="141" t="s">
        <v>193</v>
      </c>
    </row>
    <row r="77" spans="1:9" ht="14.25">
      <c r="A77" s="141">
        <v>8150</v>
      </c>
      <c r="B77" s="141" t="s">
        <v>255</v>
      </c>
      <c r="C77" s="144">
        <v>0</v>
      </c>
      <c r="D77" s="144">
        <v>0</v>
      </c>
      <c r="E77" s="144">
        <v>0</v>
      </c>
      <c r="F77" s="144">
        <v>0</v>
      </c>
      <c r="G77" s="144">
        <v>0</v>
      </c>
      <c r="H77" s="144">
        <v>0</v>
      </c>
      <c r="I77" s="141" t="s">
        <v>193</v>
      </c>
    </row>
    <row r="78" spans="1:9" ht="14.25">
      <c r="A78" s="141">
        <v>8160</v>
      </c>
      <c r="B78" s="141" t="s">
        <v>256</v>
      </c>
      <c r="C78" s="144">
        <v>0</v>
      </c>
      <c r="D78" s="144">
        <v>0</v>
      </c>
      <c r="E78" s="144">
        <v>0</v>
      </c>
      <c r="F78" s="144">
        <v>0</v>
      </c>
      <c r="G78" s="144">
        <v>14173.33</v>
      </c>
      <c r="H78" s="144">
        <v>14173.33</v>
      </c>
      <c r="I78" s="141" t="s">
        <v>193</v>
      </c>
    </row>
    <row r="79" spans="1:9" ht="14.25">
      <c r="A79" s="141">
        <v>8800</v>
      </c>
      <c r="B79" s="141" t="s">
        <v>257</v>
      </c>
      <c r="C79" s="144">
        <v>0</v>
      </c>
      <c r="D79" s="144">
        <v>89018.97</v>
      </c>
      <c r="E79" s="144">
        <v>89018.97</v>
      </c>
      <c r="F79" s="144">
        <v>0</v>
      </c>
      <c r="G79" s="144">
        <v>81095.03</v>
      </c>
      <c r="H79" s="144">
        <v>81095.03</v>
      </c>
      <c r="I79" s="141" t="s">
        <v>193</v>
      </c>
    </row>
    <row r="80" spans="1:9" ht="14.25">
      <c r="A80" s="141" t="s">
        <v>482</v>
      </c>
      <c r="B80"/>
      <c r="C80" s="144">
        <v>0</v>
      </c>
      <c r="D80" s="144">
        <v>0</v>
      </c>
      <c r="E80" s="144">
        <v>0</v>
      </c>
      <c r="F80" s="144">
        <v>0</v>
      </c>
      <c r="G80" s="144">
        <v>0</v>
      </c>
      <c r="H80" s="144">
        <v>0</v>
      </c>
      <c r="I80" s="141" t="s">
        <v>193</v>
      </c>
    </row>
  </sheetData>
  <sheetProtection selectLockedCells="1" selectUnlockedCells="1"/>
  <mergeCells count="2">
    <mergeCell ref="A3:H3"/>
    <mergeCell ref="A28:H28"/>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H41"/>
  <sheetViews>
    <sheetView workbookViewId="0" topLeftCell="A16">
      <selection activeCell="B2" sqref="B2"/>
    </sheetView>
  </sheetViews>
  <sheetFormatPr defaultColWidth="9.140625" defaultRowHeight="12.75"/>
  <cols>
    <col min="1" max="1" width="7.8515625" style="0" customWidth="1"/>
    <col min="2" max="2" width="36.00390625" style="0" customWidth="1"/>
    <col min="3" max="3" width="5.57421875" style="0" customWidth="1"/>
    <col min="4" max="4" width="15.57421875" style="85" customWidth="1"/>
    <col min="5" max="5" width="7.8515625" style="85" customWidth="1"/>
    <col min="6" max="6" width="20.57421875" style="85" customWidth="1"/>
    <col min="7" max="7" width="11.7109375" style="0" customWidth="1"/>
    <col min="8" max="8" width="6.140625" style="0" customWidth="1"/>
    <col min="9" max="16384" width="11.7109375" style="0" customWidth="1"/>
  </cols>
  <sheetData>
    <row r="1" ht="87.75" customHeight="1">
      <c r="B1" s="86" t="s">
        <v>552</v>
      </c>
    </row>
    <row r="2" spans="2:6" ht="30" customHeight="1">
      <c r="B2" s="87"/>
      <c r="D2" s="150">
        <v>41274</v>
      </c>
      <c r="F2" s="150">
        <v>40908</v>
      </c>
    </row>
    <row r="3" spans="2:6" ht="23.25" customHeight="1">
      <c r="B3" s="90" t="s">
        <v>1</v>
      </c>
      <c r="C3" t="s">
        <v>2</v>
      </c>
      <c r="D3"/>
      <c r="F3"/>
    </row>
    <row r="4" spans="4:6" ht="12.75">
      <c r="D4"/>
      <c r="F4"/>
    </row>
    <row r="5" spans="2:6" ht="12.75">
      <c r="B5" s="87" t="s">
        <v>3</v>
      </c>
      <c r="D5"/>
      <c r="F5"/>
    </row>
    <row r="6" spans="2:6" ht="12.75">
      <c r="B6" t="s">
        <v>4</v>
      </c>
      <c r="C6">
        <v>1</v>
      </c>
      <c r="D6" s="85">
        <f>'2012 Lodo'!$E12</f>
        <v>32850</v>
      </c>
      <c r="F6" s="85">
        <f>'2011 Lodo'!$E11</f>
        <v>102735</v>
      </c>
    </row>
    <row r="7" spans="2:6" ht="12.75">
      <c r="B7" t="s">
        <v>5</v>
      </c>
      <c r="C7">
        <v>2</v>
      </c>
      <c r="D7" s="85">
        <f>SUM('2012 Lodo'!$E15:$E17)</f>
        <v>1436236.7500000002</v>
      </c>
      <c r="F7" s="85">
        <f>SUM('2011 Lodo'!$E14:$E16)</f>
        <v>1107602.54</v>
      </c>
    </row>
    <row r="8" spans="2:6" ht="12.75">
      <c r="B8" t="s">
        <v>6</v>
      </c>
      <c r="C8">
        <v>3</v>
      </c>
      <c r="D8" s="85">
        <f>SUM('2012 Lodo'!$E18:$E19)</f>
        <v>80584.65999999999</v>
      </c>
      <c r="F8" s="85">
        <f>SUM('2011 Lodo'!$E17:$E18)</f>
        <v>282859.81</v>
      </c>
    </row>
    <row r="9" spans="2:6" ht="12.75">
      <c r="B9" t="s">
        <v>7</v>
      </c>
      <c r="D9" s="85">
        <f>SUM('2012 Lodo'!$E20)</f>
        <v>165.74</v>
      </c>
      <c r="F9" s="85">
        <f>SUM('2011 Lodo'!$E19)</f>
        <v>165.57</v>
      </c>
    </row>
    <row r="10" spans="2:6" ht="18" customHeight="1">
      <c r="B10" s="87" t="s">
        <v>8</v>
      </c>
      <c r="D10" s="89">
        <f>SUM(D6:D9)</f>
        <v>1549837.1500000001</v>
      </c>
      <c r="F10" s="89">
        <f>SUM(F6:F9)</f>
        <v>1493362.9200000002</v>
      </c>
    </row>
    <row r="11" spans="2:6" ht="21.75" customHeight="1">
      <c r="B11" s="91" t="s">
        <v>9</v>
      </c>
      <c r="D11" s="89">
        <f>D10</f>
        <v>1549837.1500000001</v>
      </c>
      <c r="F11" s="89">
        <f>F10</f>
        <v>1493362.9200000002</v>
      </c>
    </row>
    <row r="12" ht="39.75" customHeight="1">
      <c r="B12" s="90" t="s">
        <v>10</v>
      </c>
    </row>
    <row r="14" ht="12.75">
      <c r="B14" s="87" t="s">
        <v>11</v>
      </c>
    </row>
    <row r="15" spans="2:6" ht="12.75">
      <c r="B15" t="s">
        <v>12</v>
      </c>
      <c r="D15" s="85">
        <f>-SUM('2012 Lodo'!$E21)</f>
        <v>1082499.67</v>
      </c>
      <c r="F15" s="85">
        <f>-SUM('2011 Lodo'!$E20)</f>
        <v>1069015.48</v>
      </c>
    </row>
    <row r="16" spans="2:6" ht="12.75">
      <c r="B16" t="s">
        <v>13</v>
      </c>
      <c r="D16" s="85">
        <f>-SUM('2012 Lodo'!$E22)</f>
        <v>81095.03</v>
      </c>
      <c r="F16" s="85">
        <f>-SUM('2011 Lodo'!$E21)</f>
        <v>13484.19</v>
      </c>
    </row>
    <row r="17" spans="2:6" ht="18" customHeight="1">
      <c r="B17" s="87" t="s">
        <v>14</v>
      </c>
      <c r="D17" s="89">
        <f>SUM(D15:D16)</f>
        <v>1163594.7</v>
      </c>
      <c r="F17" s="89">
        <f>SUM(F15:F16)</f>
        <v>1082499.67</v>
      </c>
    </row>
    <row r="19" ht="12.75">
      <c r="B19" s="87" t="s">
        <v>15</v>
      </c>
    </row>
    <row r="20" spans="2:6" ht="12.75">
      <c r="B20" s="138" t="s">
        <v>58</v>
      </c>
      <c r="C20" s="138">
        <v>4</v>
      </c>
      <c r="D20" s="139"/>
      <c r="E20" s="139"/>
      <c r="F20" s="139"/>
    </row>
    <row r="21" spans="2:6" ht="12.75">
      <c r="B21" s="138" t="s">
        <v>454</v>
      </c>
      <c r="C21" s="138">
        <v>4</v>
      </c>
      <c r="D21" s="139">
        <f>-'2012 Lodo'!$E8-'2012 Lodo'!$E9</f>
        <v>16747</v>
      </c>
      <c r="E21" s="139"/>
      <c r="F21" s="139">
        <f>-'2011 Lodo'!$E8-'2011 Lodo'!$E9</f>
        <v>16747</v>
      </c>
    </row>
    <row r="22" spans="2:6" ht="12.75">
      <c r="B22" t="s">
        <v>16</v>
      </c>
      <c r="D22" s="85">
        <f>-SUM('2012 Lodo'!$E23)</f>
        <v>-3584.55</v>
      </c>
      <c r="F22" s="85">
        <f>-SUM('2011 Lodo'!$E22)</f>
        <v>1886.25</v>
      </c>
    </row>
    <row r="23" spans="2:6" ht="12.75">
      <c r="B23" t="s">
        <v>18</v>
      </c>
      <c r="C23" s="92">
        <v>5</v>
      </c>
      <c r="D23" s="85">
        <f>-SUM('2012 Lodo'!$E25)</f>
        <v>373080</v>
      </c>
      <c r="F23" s="85">
        <f>-SUM('2011 Lodo'!$E24)</f>
        <v>392230</v>
      </c>
    </row>
    <row r="24" spans="2:6" ht="18" customHeight="1">
      <c r="B24" s="87" t="s">
        <v>20</v>
      </c>
      <c r="D24" s="89">
        <f>SUM(D20:D23)</f>
        <v>386242.45</v>
      </c>
      <c r="F24" s="89">
        <f>SUM(F20:F23)</f>
        <v>410863.25</v>
      </c>
    </row>
    <row r="25" ht="12.75">
      <c r="B25" s="87"/>
    </row>
    <row r="26" spans="2:6" ht="18" customHeight="1">
      <c r="B26" s="91" t="s">
        <v>21</v>
      </c>
      <c r="D26" s="89">
        <f>D17+D24</f>
        <v>1549837.15</v>
      </c>
      <c r="F26" s="89">
        <f>F17+F24</f>
        <v>1493362.92</v>
      </c>
    </row>
    <row r="27" spans="2:6" ht="46.5" customHeight="1">
      <c r="B27" s="93" t="s">
        <v>553</v>
      </c>
      <c r="C27" s="93"/>
      <c r="D27" s="93"/>
      <c r="E27" s="93"/>
      <c r="F27" s="93"/>
    </row>
    <row r="28" spans="2:6" ht="12.75" customHeight="1">
      <c r="B28" s="93" t="s">
        <v>485</v>
      </c>
      <c r="C28" s="93"/>
      <c r="D28" s="93"/>
      <c r="E28" s="93"/>
      <c r="F28" s="93"/>
    </row>
    <row r="29" spans="2:6" ht="12.75" customHeight="1">
      <c r="B29" s="94" t="s">
        <v>486</v>
      </c>
      <c r="C29" s="94"/>
      <c r="D29" s="94"/>
      <c r="E29" s="94"/>
      <c r="F29" s="94"/>
    </row>
    <row r="30" spans="2:6" ht="12.75" customHeight="1">
      <c r="B30" s="94" t="s">
        <v>487</v>
      </c>
      <c r="C30" s="94"/>
      <c r="D30" s="94"/>
      <c r="E30" s="94"/>
      <c r="F30" s="94"/>
    </row>
    <row r="31" spans="2:8" ht="12.75" customHeight="1">
      <c r="B31" s="96" t="s">
        <v>489</v>
      </c>
      <c r="C31" s="96"/>
      <c r="D31" s="96"/>
      <c r="E31" s="96"/>
      <c r="F31" s="96"/>
      <c r="G31" s="96"/>
      <c r="H31" s="96"/>
    </row>
    <row r="32" spans="2:8" ht="29.25" customHeight="1">
      <c r="B32" s="93" t="s">
        <v>490</v>
      </c>
      <c r="C32" s="93"/>
      <c r="D32" s="93"/>
      <c r="E32" s="93"/>
      <c r="F32" s="93"/>
      <c r="G32" s="96"/>
      <c r="H32" s="96"/>
    </row>
    <row r="33" spans="3:6" ht="9.75" customHeight="1">
      <c r="C33" s="93"/>
      <c r="D33" s="93"/>
      <c r="E33" s="93"/>
      <c r="F33" s="93"/>
    </row>
    <row r="34" spans="2:6" ht="41.25" customHeight="1">
      <c r="B34" s="57"/>
      <c r="C34" s="97" t="s">
        <v>554</v>
      </c>
      <c r="D34" s="97"/>
      <c r="E34" s="57"/>
      <c r="F34" s="98"/>
    </row>
    <row r="35" spans="2:6" ht="8.25" customHeight="1">
      <c r="B35" s="57"/>
      <c r="C35" s="151"/>
      <c r="D35" s="151"/>
      <c r="E35" s="98"/>
      <c r="F35" s="98"/>
    </row>
    <row r="36" spans="2:6" ht="57.75" customHeight="1">
      <c r="B36" s="57"/>
      <c r="C36" s="97" t="s">
        <v>492</v>
      </c>
      <c r="D36" s="97"/>
      <c r="E36" s="57"/>
      <c r="F36" s="98"/>
    </row>
    <row r="37" spans="2:6" ht="12.75">
      <c r="B37" s="57"/>
      <c r="C37" s="99" t="s">
        <v>26</v>
      </c>
      <c r="D37" s="99"/>
      <c r="E37" s="57"/>
      <c r="F37" s="98"/>
    </row>
    <row r="38" spans="2:6" ht="56.25" customHeight="1">
      <c r="B38" s="57" t="s">
        <v>555</v>
      </c>
      <c r="C38" s="97" t="s">
        <v>556</v>
      </c>
      <c r="D38" s="97"/>
      <c r="E38" s="57"/>
      <c r="F38" s="98" t="s">
        <v>557</v>
      </c>
    </row>
    <row r="39" spans="2:6" ht="16.5" customHeight="1">
      <c r="B39" s="101" t="s">
        <v>30</v>
      </c>
      <c r="C39" s="99" t="s">
        <v>30</v>
      </c>
      <c r="D39" s="99"/>
      <c r="E39" s="101"/>
      <c r="F39" s="102" t="s">
        <v>30</v>
      </c>
    </row>
    <row r="40" spans="3:7" ht="66.75" customHeight="1">
      <c r="C40" s="151" t="s">
        <v>280</v>
      </c>
      <c r="D40" s="151"/>
      <c r="E40" s="57"/>
      <c r="F40"/>
      <c r="G40" s="97"/>
    </row>
    <row r="41" spans="3:7" ht="16.5" customHeight="1">
      <c r="C41" s="99" t="s">
        <v>558</v>
      </c>
      <c r="D41" s="99"/>
      <c r="E41" s="57"/>
      <c r="F41"/>
      <c r="G41" s="97"/>
    </row>
  </sheetData>
  <sheetProtection selectLockedCells="1" selectUnlockedCells="1"/>
  <mergeCells count="14">
    <mergeCell ref="B27:F27"/>
    <mergeCell ref="B28:F28"/>
    <mergeCell ref="B29:F29"/>
    <mergeCell ref="B30:F30"/>
    <mergeCell ref="B31:H31"/>
    <mergeCell ref="B32:F32"/>
    <mergeCell ref="C34:D34"/>
    <mergeCell ref="C35:D35"/>
    <mergeCell ref="C36:D36"/>
    <mergeCell ref="C37:D37"/>
    <mergeCell ref="C38:D38"/>
    <mergeCell ref="C39:D39"/>
    <mergeCell ref="C40:D40"/>
    <mergeCell ref="C41:D41"/>
  </mergeCells>
  <printOptions/>
  <pageMargins left="0.7479166666666667" right="0.7479166666666667" top="0.9840277777777777" bottom="0.9840277777777777" header="0.5118055555555555" footer="0.5118055555555555"/>
  <pageSetup fitToHeight="1" fitToWidth="1"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C15" sqref="C15"/>
    </sheetView>
  </sheetViews>
  <sheetFormatPr defaultColWidth="9.140625" defaultRowHeight="27.75" customHeight="1"/>
  <cols>
    <col min="1" max="1" width="41.421875" style="85" customWidth="1"/>
    <col min="2" max="2" width="7.8515625" style="85" customWidth="1"/>
    <col min="3" max="5" width="14.28125" style="85" customWidth="1"/>
    <col min="6" max="6" width="17.7109375" style="85" customWidth="1"/>
    <col min="7" max="7" width="13.28125" style="85" customWidth="1"/>
    <col min="8" max="8" width="14.28125" style="85" customWidth="1"/>
    <col min="9" max="16384" width="11.57421875" style="85" customWidth="1"/>
  </cols>
  <sheetData>
    <row r="1" ht="48" customHeight="1">
      <c r="A1" s="103" t="s">
        <v>559</v>
      </c>
    </row>
    <row r="2" spans="6:8" ht="30" customHeight="1">
      <c r="F2" s="104" t="s">
        <v>560</v>
      </c>
      <c r="H2" s="104"/>
    </row>
    <row r="3" spans="3:7" s="104" customFormat="1" ht="12.75" customHeight="1">
      <c r="C3" s="108">
        <v>2012</v>
      </c>
      <c r="D3" s="104" t="s">
        <v>495</v>
      </c>
      <c r="E3" s="108">
        <v>2011</v>
      </c>
      <c r="F3" s="104" t="s">
        <v>561</v>
      </c>
      <c r="G3" s="106"/>
    </row>
    <row r="4" spans="4:7" s="104" customFormat="1" ht="12.75" customHeight="1">
      <c r="D4" s="104" t="s">
        <v>323</v>
      </c>
      <c r="F4" s="104" t="s">
        <v>323</v>
      </c>
      <c r="G4"/>
    </row>
    <row r="5" spans="1:6" ht="18" customHeight="1">
      <c r="A5" s="109" t="s">
        <v>41</v>
      </c>
      <c r="B5" s="104" t="s">
        <v>2</v>
      </c>
      <c r="C5" s="104"/>
      <c r="D5" s="104"/>
      <c r="E5" s="104"/>
      <c r="F5" s="104"/>
    </row>
    <row r="6" spans="1:6" ht="15.75" customHeight="1">
      <c r="A6" s="85" t="s">
        <v>42</v>
      </c>
      <c r="C6" s="85">
        <f>-SUM('2012 Lodo'!$E32:$E35)</f>
        <v>389000</v>
      </c>
      <c r="D6" s="85">
        <f>SUM('2012 budsjett'!$B15+'2012 budsjett'!$B18)</f>
        <v>369820</v>
      </c>
      <c r="E6" s="85">
        <v>425992.5</v>
      </c>
      <c r="F6" s="85">
        <v>409245</v>
      </c>
    </row>
    <row r="7" spans="1:6" ht="15" customHeight="1">
      <c r="A7" s="85" t="s">
        <v>43</v>
      </c>
      <c r="B7" s="85" t="s">
        <v>284</v>
      </c>
      <c r="C7" s="85">
        <f>-'2012 Lodo'!$E38</f>
        <v>-44865</v>
      </c>
      <c r="D7" s="85">
        <f>SUM('2012 budsjett'!$B19)</f>
        <v>-25887.4</v>
      </c>
      <c r="E7" s="85">
        <v>-46450</v>
      </c>
      <c r="F7" s="85">
        <v>-28647.15</v>
      </c>
    </row>
    <row r="8" spans="1:6" ht="12.75" customHeight="1">
      <c r="A8" s="85" t="s">
        <v>48</v>
      </c>
      <c r="C8" s="85">
        <f>SUM('2012 Lodo'!$E31,'2012 Lodo'!$E36,'2012 Lodo'!$E37)</f>
        <v>0</v>
      </c>
      <c r="D8" s="85">
        <f>SUM('2012 budsjett'!$B22:$B24)</f>
        <v>0</v>
      </c>
      <c r="E8" s="85">
        <v>0</v>
      </c>
      <c r="F8" s="85">
        <v>0</v>
      </c>
    </row>
    <row r="9" spans="1:5" ht="12.75" customHeight="1">
      <c r="A9" s="85" t="s">
        <v>496</v>
      </c>
      <c r="B9" s="85" t="s">
        <v>286</v>
      </c>
      <c r="C9" s="85">
        <f>-'2012 Lodo'!E40</f>
        <v>35000</v>
      </c>
      <c r="E9" s="85">
        <v>70000</v>
      </c>
    </row>
    <row r="10" spans="1:6" s="89" customFormat="1" ht="21" customHeight="1">
      <c r="A10" s="89" t="s">
        <v>50</v>
      </c>
      <c r="C10" s="89">
        <f>SUM(C6:C9)</f>
        <v>379135</v>
      </c>
      <c r="D10" s="89">
        <f>SUM(D6:D9)</f>
        <v>343932.6</v>
      </c>
      <c r="E10" s="89">
        <v>449542.5</v>
      </c>
      <c r="F10" s="89">
        <v>380597.85</v>
      </c>
    </row>
    <row r="11" ht="27.75" customHeight="1">
      <c r="A11" s="109" t="s">
        <v>51</v>
      </c>
    </row>
    <row r="12" spans="1:6" ht="18.75" customHeight="1">
      <c r="A12" s="85" t="s">
        <v>562</v>
      </c>
      <c r="C12" s="114">
        <f>SUM('2012 Lodo'!$E43:$E46)</f>
        <v>187741.82</v>
      </c>
      <c r="D12" s="85">
        <f>SUM('2012 budsjett'!$B34)</f>
        <v>198451.65000000002</v>
      </c>
      <c r="E12" s="85">
        <v>196455.55</v>
      </c>
      <c r="F12" s="85">
        <v>219935.33999999997</v>
      </c>
    </row>
    <row r="13" spans="1:6" ht="12.75" customHeight="1">
      <c r="A13" s="85" t="s">
        <v>53</v>
      </c>
      <c r="C13" s="114">
        <f>'2012 Lodo'!E73</f>
        <v>0</v>
      </c>
      <c r="D13" s="85">
        <f>SUM('2012 budsjett'!$B59)</f>
        <v>0</v>
      </c>
      <c r="E13" s="85">
        <v>0</v>
      </c>
      <c r="F13" s="85">
        <v>0</v>
      </c>
    </row>
    <row r="14" spans="1:6" ht="12.75" customHeight="1">
      <c r="A14" s="85" t="s">
        <v>346</v>
      </c>
      <c r="C14" s="114">
        <f>'2012 Lodo'!E59</f>
        <v>747</v>
      </c>
      <c r="D14" s="85">
        <f>SUM('2012 budsjett'!$B49)</f>
        <v>10000</v>
      </c>
      <c r="E14" s="85">
        <v>2490</v>
      </c>
      <c r="F14" s="85">
        <v>10000</v>
      </c>
    </row>
    <row r="15" spans="1:6" ht="14.25" customHeight="1">
      <c r="A15" s="85" t="s">
        <v>55</v>
      </c>
      <c r="C15" s="114">
        <f>'2012 Lodo'!E60</f>
        <v>1347</v>
      </c>
      <c r="D15" s="85">
        <f>SUM('2012 budsjett'!$B50)</f>
        <v>12000</v>
      </c>
      <c r="E15" s="85">
        <v>5880</v>
      </c>
      <c r="F15" s="85">
        <v>12000</v>
      </c>
    </row>
    <row r="16" spans="1:6" ht="12.75" customHeight="1">
      <c r="A16" s="85" t="s">
        <v>171</v>
      </c>
      <c r="C16" s="114">
        <f>'2012 Lodo'!E63</f>
        <v>2080.55</v>
      </c>
      <c r="D16" s="85">
        <f>SUM('2012 budsjett'!$B53)</f>
        <v>12000</v>
      </c>
      <c r="F16" s="85">
        <v>15000</v>
      </c>
    </row>
    <row r="17" spans="1:6" ht="12.75" customHeight="1">
      <c r="A17" s="85" t="s">
        <v>60</v>
      </c>
      <c r="B17"/>
      <c r="C17" s="114">
        <f>SUM('2012 Lodo'!E51,'2012 Lodo'!E69)</f>
        <v>481</v>
      </c>
      <c r="D17" s="85">
        <f>SUM('2012 budsjett'!$B56)</f>
        <v>5000</v>
      </c>
      <c r="E17" s="85">
        <v>0</v>
      </c>
      <c r="F17" s="85">
        <v>5000</v>
      </c>
    </row>
    <row r="18" spans="1:6" ht="12.75" customHeight="1">
      <c r="A18" s="85" t="s">
        <v>61</v>
      </c>
      <c r="B18" s="85" t="s">
        <v>285</v>
      </c>
      <c r="C18" s="114">
        <f>'2012 Lodo'!E56</f>
        <v>31924.31</v>
      </c>
      <c r="D18" s="85">
        <f>SUM('2012 budsjett'!$B46)</f>
        <v>40000</v>
      </c>
      <c r="E18" s="85">
        <v>36789.25</v>
      </c>
      <c r="F18" s="85">
        <v>35000</v>
      </c>
    </row>
    <row r="19" spans="1:6" ht="12.75" customHeight="1">
      <c r="A19" s="85" t="s">
        <v>65</v>
      </c>
      <c r="C19" s="114"/>
      <c r="D19" s="85">
        <f>SUM('2012 budsjett'!$B41)</f>
        <v>3000</v>
      </c>
      <c r="F19" s="85">
        <v>3000</v>
      </c>
    </row>
    <row r="20" spans="1:6" ht="12.75" customHeight="1">
      <c r="A20" s="85" t="s">
        <v>66</v>
      </c>
      <c r="C20" s="114">
        <f>'2012 Lodo'!E52</f>
        <v>29856.5</v>
      </c>
      <c r="D20" s="85">
        <f>SUM('2012 budsjett'!$B42)</f>
        <v>30000</v>
      </c>
      <c r="E20" s="85">
        <v>27930.52</v>
      </c>
      <c r="F20" s="85">
        <v>30000</v>
      </c>
    </row>
    <row r="21" spans="1:6" ht="12.75" customHeight="1">
      <c r="A21" s="85" t="s">
        <v>68</v>
      </c>
      <c r="C21" s="114">
        <f>SUM('2012 Lodo'!E53:E54)</f>
        <v>31869</v>
      </c>
      <c r="D21" s="85">
        <f>SUM('2012 budsjett'!$B43:$B44)</f>
        <v>23000</v>
      </c>
      <c r="E21" s="85">
        <v>26593.75</v>
      </c>
      <c r="F21" s="85">
        <v>23000</v>
      </c>
    </row>
    <row r="22" spans="1:6" ht="12.75" customHeight="1">
      <c r="A22" s="85" t="s">
        <v>70</v>
      </c>
      <c r="C22" s="114">
        <f>'2012 Lodo'!E68</f>
        <v>2524.14</v>
      </c>
      <c r="D22" s="85">
        <f>SUM('2012 budsjett'!$B55)</f>
        <v>5000</v>
      </c>
      <c r="E22" s="85">
        <v>0</v>
      </c>
      <c r="F22" s="85">
        <v>5000</v>
      </c>
    </row>
    <row r="23" spans="1:6" ht="12.75" customHeight="1">
      <c r="A23" s="85" t="s">
        <v>71</v>
      </c>
      <c r="C23" s="114">
        <f>'2012 Lodo'!E72</f>
        <v>0</v>
      </c>
      <c r="D23" s="85">
        <f>SUM('2012 budsjett'!$B58)</f>
        <v>10000</v>
      </c>
      <c r="E23" s="85">
        <v>9400</v>
      </c>
      <c r="F23" s="85">
        <v>5000</v>
      </c>
    </row>
    <row r="24" spans="1:6" ht="12.75" customHeight="1">
      <c r="A24" s="85" t="s">
        <v>72</v>
      </c>
      <c r="C24" s="114">
        <f>SUM('2012 Lodo'!E70:E71)</f>
        <v>0</v>
      </c>
      <c r="D24" s="85">
        <f>SUM('2012 budsjett'!$B57)</f>
        <v>500</v>
      </c>
      <c r="E24" s="85">
        <v>25000</v>
      </c>
      <c r="F24" s="85">
        <v>500</v>
      </c>
    </row>
    <row r="25" spans="1:6" ht="12.75" customHeight="1">
      <c r="A25" s="85" t="s">
        <v>73</v>
      </c>
      <c r="C25" s="114">
        <f>'2012 Lodo'!E67</f>
        <v>955</v>
      </c>
      <c r="D25" s="85">
        <f>SUM('2012 budsjett'!$B52)</f>
        <v>3000</v>
      </c>
      <c r="E25" s="85">
        <v>955</v>
      </c>
      <c r="F25" s="85">
        <v>30000</v>
      </c>
    </row>
    <row r="26" spans="1:6" ht="12.75" customHeight="1">
      <c r="A26" s="85" t="s">
        <v>74</v>
      </c>
      <c r="C26" s="114">
        <f>'2012 Lodo'!E48</f>
        <v>10608</v>
      </c>
      <c r="D26" s="85">
        <f>SUM('2012 budsjett'!$B40)</f>
        <v>10500</v>
      </c>
      <c r="E26" s="85">
        <v>10303</v>
      </c>
      <c r="F26" s="85">
        <v>10500</v>
      </c>
    </row>
    <row r="27" spans="1:6" ht="15" customHeight="1">
      <c r="A27" s="85" t="s">
        <v>75</v>
      </c>
      <c r="C27" s="114">
        <f>SUM('2012 Lodo'!D58,'2012 Lodo'!D64,'2012 Lodo'!D57)</f>
        <v>0</v>
      </c>
      <c r="D27" s="85">
        <f>SUM('2011 budsjett'!$B51,'2011 budsjett'!$B48,'2011 budsjett'!$B47)</f>
        <v>2000</v>
      </c>
      <c r="E27" s="85">
        <v>0</v>
      </c>
      <c r="F27" s="85">
        <v>2000</v>
      </c>
    </row>
    <row r="28" spans="1:5" ht="12.75" customHeight="1">
      <c r="A28" s="85" t="s">
        <v>347</v>
      </c>
      <c r="C28" s="114">
        <f>SUM('2012 Lodo'!$E61)</f>
        <v>0</v>
      </c>
      <c r="D28" s="85">
        <f>SUM('2012 budsjett'!$B54)</f>
        <v>18000</v>
      </c>
      <c r="E28" s="85">
        <v>113772.12</v>
      </c>
    </row>
    <row r="29" spans="1:6" s="89" customFormat="1" ht="25.5" customHeight="1">
      <c r="A29" s="89" t="s">
        <v>78</v>
      </c>
      <c r="C29" s="89">
        <f>SUM(C12:C28)</f>
        <v>300134.32</v>
      </c>
      <c r="D29" s="89">
        <f>SUM(D12:D28)</f>
        <v>382451.65</v>
      </c>
      <c r="E29" s="89">
        <v>455569.19000000006</v>
      </c>
      <c r="F29" s="89">
        <v>405935.34</v>
      </c>
    </row>
    <row r="30" spans="1:6" s="109" customFormat="1" ht="40.5" customHeight="1">
      <c r="A30" s="109" t="s">
        <v>79</v>
      </c>
      <c r="C30" s="109">
        <f>C10-C29</f>
        <v>79000.68</v>
      </c>
      <c r="D30" s="109">
        <f>D10-D29</f>
        <v>-38519.05000000005</v>
      </c>
      <c r="E30" s="109">
        <v>-6026.6900000000605</v>
      </c>
      <c r="F30" s="109">
        <v>-25337.48999999999</v>
      </c>
    </row>
    <row r="31" ht="27" customHeight="1">
      <c r="A31" s="89" t="s">
        <v>80</v>
      </c>
    </row>
    <row r="32" spans="1:6" ht="18" customHeight="1">
      <c r="A32" s="85" t="s">
        <v>81</v>
      </c>
      <c r="C32" s="85">
        <f>-SUM('2012 Lodo'!$E75)</f>
        <v>19822.68</v>
      </c>
      <c r="D32" s="85">
        <f>-SUM('2012 budsjett'!$B65)</f>
        <v>20000</v>
      </c>
      <c r="E32" s="85">
        <v>18321.86</v>
      </c>
      <c r="F32" s="85">
        <v>20000</v>
      </c>
    </row>
    <row r="33" spans="1:6" ht="12.75" customHeight="1">
      <c r="A33" s="85" t="s">
        <v>82</v>
      </c>
      <c r="C33" s="85">
        <f>-SUM('2012 Lodo'!$E74)</f>
        <v>-3555</v>
      </c>
      <c r="D33" s="85">
        <f>-SUM('2012 budsjett'!$B64)</f>
        <v>-3000</v>
      </c>
      <c r="E33" s="85">
        <v>-3405</v>
      </c>
      <c r="F33" s="85">
        <v>-1600</v>
      </c>
    </row>
    <row r="34" spans="1:6" ht="12.75" customHeight="1">
      <c r="A34" s="85" t="s">
        <v>83</v>
      </c>
      <c r="C34" s="85">
        <f>-SUM('2012 Lodo'!$E76)</f>
        <v>0</v>
      </c>
      <c r="D34" s="85">
        <f>SUM('2012 budsjett'!$B67)</f>
        <v>0</v>
      </c>
      <c r="E34" s="85">
        <v>4594.02</v>
      </c>
      <c r="F34" s="85">
        <v>0</v>
      </c>
    </row>
    <row r="35" spans="1:6" ht="12.75" customHeight="1">
      <c r="A35" s="85" t="s">
        <v>84</v>
      </c>
      <c r="B35" s="119"/>
      <c r="C35" s="85">
        <f>-'2012 Lodo'!$E78</f>
        <v>-14173.33</v>
      </c>
      <c r="D35" s="85">
        <f>SUM('2012 budsjett'!$B68)</f>
        <v>0</v>
      </c>
      <c r="E35" s="119">
        <v>0</v>
      </c>
      <c r="F35" s="85">
        <v>0</v>
      </c>
    </row>
    <row r="36" spans="1:6" ht="12.75" customHeight="1">
      <c r="A36" s="85" t="s">
        <v>85</v>
      </c>
      <c r="B36" s="119"/>
      <c r="C36" s="85">
        <f>-SUM('2012 Lodo'!$E77)</f>
        <v>0</v>
      </c>
      <c r="D36" s="119"/>
      <c r="E36" s="85">
        <v>0</v>
      </c>
      <c r="F36" s="119"/>
    </row>
    <row r="37" spans="1:6" s="89" customFormat="1" ht="17.25" customHeight="1">
      <c r="A37" s="89" t="s">
        <v>86</v>
      </c>
      <c r="C37" s="89">
        <f>SUM(C32:C36)</f>
        <v>2094.3499999999985</v>
      </c>
      <c r="D37" s="89">
        <f>SUM(D32:D36)</f>
        <v>17000</v>
      </c>
      <c r="E37" s="89">
        <v>19510.88</v>
      </c>
      <c r="F37" s="89">
        <v>18400</v>
      </c>
    </row>
    <row r="38" spans="1:9" s="89" customFormat="1" ht="31.5" customHeight="1">
      <c r="A38" s="120" t="s">
        <v>87</v>
      </c>
      <c r="C38" s="89">
        <f>C30+C37</f>
        <v>81095.03</v>
      </c>
      <c r="D38" s="89">
        <f>D30+D37</f>
        <v>-21519.050000000047</v>
      </c>
      <c r="E38" s="89">
        <v>13484.18999999994</v>
      </c>
      <c r="F38" s="89">
        <v>-6937.489999999991</v>
      </c>
      <c r="I38"/>
    </row>
    <row r="40" ht="12.75" customHeight="1">
      <c r="A40" s="85" t="s">
        <v>291</v>
      </c>
    </row>
    <row r="41" ht="12.75" customHeight="1">
      <c r="A41" s="85" t="s">
        <v>292</v>
      </c>
    </row>
    <row r="42" ht="12.75" customHeight="1">
      <c r="A42" t="s">
        <v>563</v>
      </c>
    </row>
    <row r="43" spans="1:4" ht="12.75" customHeight="1">
      <c r="A43" t="s">
        <v>499</v>
      </c>
      <c r="C43"/>
      <c r="D43"/>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B71"/>
  <sheetViews>
    <sheetView workbookViewId="0" topLeftCell="A1">
      <selection activeCell="B64" sqref="B64"/>
    </sheetView>
  </sheetViews>
  <sheetFormatPr defaultColWidth="9.140625" defaultRowHeight="12.75"/>
  <cols>
    <col min="1" max="1" width="34.7109375" style="0" customWidth="1"/>
    <col min="2" max="2" width="17.7109375" style="85" customWidth="1"/>
    <col min="3" max="3" width="14.7109375" style="0" customWidth="1"/>
    <col min="4" max="4" width="90.28125" style="0" customWidth="1"/>
    <col min="5" max="16384" width="10.28125" style="0" customWidth="1"/>
  </cols>
  <sheetData>
    <row r="2" spans="1:2" ht="12.75">
      <c r="A2" s="152" t="s">
        <v>564</v>
      </c>
      <c r="B2" s="153"/>
    </row>
    <row r="4" ht="12.75">
      <c r="B4" s="98" t="s">
        <v>565</v>
      </c>
    </row>
    <row r="5" spans="1:2" ht="12.75">
      <c r="A5" s="154"/>
      <c r="B5" s="155" t="s">
        <v>566</v>
      </c>
    </row>
    <row r="6" spans="1:2" ht="12.75">
      <c r="A6" s="154" t="s">
        <v>505</v>
      </c>
      <c r="B6" s="155"/>
    </row>
    <row r="7" spans="1:2" ht="12.75">
      <c r="A7" t="s">
        <v>506</v>
      </c>
      <c r="B7" s="156">
        <v>188000</v>
      </c>
    </row>
    <row r="8" spans="1:2" ht="12.75">
      <c r="A8" s="157" t="s">
        <v>507</v>
      </c>
      <c r="B8" s="156"/>
    </row>
    <row r="9" spans="1:2" ht="12.75">
      <c r="A9" t="s">
        <v>567</v>
      </c>
      <c r="B9" s="156">
        <v>92220</v>
      </c>
    </row>
    <row r="10" spans="1:2" ht="12.75">
      <c r="A10" t="s">
        <v>509</v>
      </c>
      <c r="B10" s="156">
        <v>59940</v>
      </c>
    </row>
    <row r="11" spans="1:2" ht="12.75">
      <c r="A11" t="s">
        <v>510</v>
      </c>
      <c r="B11" s="156">
        <v>2860</v>
      </c>
    </row>
    <row r="12" spans="1:2" ht="12.75">
      <c r="A12" t="s">
        <v>511</v>
      </c>
      <c r="B12" s="156">
        <v>0</v>
      </c>
    </row>
    <row r="13" spans="1:2" ht="12.75">
      <c r="A13" t="s">
        <v>512</v>
      </c>
      <c r="B13" s="156">
        <v>8200</v>
      </c>
    </row>
    <row r="14" spans="1:2" ht="12.75">
      <c r="A14" t="s">
        <v>513</v>
      </c>
      <c r="B14" s="156">
        <v>50</v>
      </c>
    </row>
    <row r="15" spans="1:2" ht="12.75">
      <c r="A15" t="s">
        <v>514</v>
      </c>
      <c r="B15" s="156">
        <v>351270</v>
      </c>
    </row>
    <row r="16" spans="1:2" ht="12.75">
      <c r="A16" t="s">
        <v>515</v>
      </c>
      <c r="B16" s="156">
        <v>18200</v>
      </c>
    </row>
    <row r="17" spans="1:2" ht="12.75">
      <c r="A17" t="s">
        <v>516</v>
      </c>
      <c r="B17" s="156">
        <v>350</v>
      </c>
    </row>
    <row r="18" spans="1:2" ht="12.75">
      <c r="A18" t="s">
        <v>517</v>
      </c>
      <c r="B18" s="156">
        <v>18550</v>
      </c>
    </row>
    <row r="19" spans="1:2" ht="12.75">
      <c r="A19" t="s">
        <v>568</v>
      </c>
      <c r="B19" s="156">
        <v>-25887.4</v>
      </c>
    </row>
    <row r="20" spans="1:2" ht="12.75">
      <c r="A20" s="157"/>
      <c r="B20" s="156"/>
    </row>
    <row r="21" spans="1:2" ht="12.75">
      <c r="A21" s="154" t="s">
        <v>48</v>
      </c>
      <c r="B21" s="156"/>
    </row>
    <row r="22" spans="1:2" ht="12.75">
      <c r="A22" t="s">
        <v>519</v>
      </c>
      <c r="B22" s="156">
        <v>0</v>
      </c>
    </row>
    <row r="23" spans="1:2" ht="12.75">
      <c r="A23" t="s">
        <v>520</v>
      </c>
      <c r="B23" s="156">
        <v>0</v>
      </c>
    </row>
    <row r="24" spans="1:2" ht="12.75">
      <c r="A24" t="s">
        <v>569</v>
      </c>
      <c r="B24" s="156">
        <v>0</v>
      </c>
    </row>
    <row r="25" spans="1:2" ht="12.75">
      <c r="A25" s="154" t="s">
        <v>521</v>
      </c>
      <c r="B25" s="156">
        <v>343932.6</v>
      </c>
    </row>
    <row r="26" spans="1:2" ht="12.75">
      <c r="A26" s="154"/>
      <c r="B26" s="156"/>
    </row>
    <row r="27" spans="1:2" ht="12.75">
      <c r="A27" s="154" t="s">
        <v>522</v>
      </c>
      <c r="B27" s="156"/>
    </row>
    <row r="28" spans="1:2" ht="12.75">
      <c r="A28" s="158" t="s">
        <v>523</v>
      </c>
      <c r="B28" s="156">
        <v>186298.08</v>
      </c>
    </row>
    <row r="29" spans="1:2" ht="12.75">
      <c r="A29" s="158" t="s">
        <v>524</v>
      </c>
      <c r="B29" s="156">
        <v>2804.67</v>
      </c>
    </row>
    <row r="30" spans="1:2" ht="12.75">
      <c r="A30" s="158" t="s">
        <v>525</v>
      </c>
      <c r="B30" s="156">
        <v>16573.05</v>
      </c>
    </row>
    <row r="31" spans="1:2" ht="12.75">
      <c r="A31" s="158" t="s">
        <v>526</v>
      </c>
      <c r="B31" s="156">
        <v>339.96</v>
      </c>
    </row>
    <row r="32" spans="1:2" ht="12.75">
      <c r="A32" t="s">
        <v>156</v>
      </c>
      <c r="B32" s="156"/>
    </row>
    <row r="33" spans="1:2" ht="12.75">
      <c r="A33" t="s">
        <v>527</v>
      </c>
      <c r="B33" s="156">
        <v>-7564.1100000000015</v>
      </c>
    </row>
    <row r="34" spans="1:2" ht="12.75">
      <c r="A34" t="s">
        <v>528</v>
      </c>
      <c r="B34" s="156">
        <v>198451.65000000002</v>
      </c>
    </row>
    <row r="35" spans="1:2" ht="12.75">
      <c r="A35" s="157" t="s">
        <v>529</v>
      </c>
      <c r="B35" s="156">
        <v>145480.94999999995</v>
      </c>
    </row>
    <row r="36" spans="1:2" ht="12.75">
      <c r="A36" s="157" t="s">
        <v>530</v>
      </c>
      <c r="B36" s="156">
        <v>475.4279411764704</v>
      </c>
    </row>
    <row r="37" ht="12.75">
      <c r="B37" s="159"/>
    </row>
    <row r="38" spans="1:2" ht="12.75">
      <c r="A38" t="s">
        <v>415</v>
      </c>
      <c r="B38" s="159">
        <v>0</v>
      </c>
    </row>
    <row r="39" spans="1:2" ht="12.75">
      <c r="A39" s="154" t="s">
        <v>531</v>
      </c>
      <c r="B39" s="159"/>
    </row>
    <row r="40" spans="1:2" ht="12.75">
      <c r="A40" t="s">
        <v>532</v>
      </c>
      <c r="B40" s="156">
        <v>10500</v>
      </c>
    </row>
    <row r="41" spans="1:2" ht="12.75">
      <c r="A41" s="158" t="s">
        <v>533</v>
      </c>
      <c r="B41" s="156">
        <v>3000</v>
      </c>
    </row>
    <row r="42" spans="1:2" ht="12.75">
      <c r="A42" s="158" t="s">
        <v>429</v>
      </c>
      <c r="B42" s="156">
        <v>30000</v>
      </c>
    </row>
    <row r="43" spans="1:2" ht="12.75">
      <c r="A43" s="158" t="s">
        <v>430</v>
      </c>
      <c r="B43" s="156">
        <v>23000</v>
      </c>
    </row>
    <row r="44" spans="1:2" ht="12.75">
      <c r="A44" s="158" t="s">
        <v>431</v>
      </c>
      <c r="B44" s="159"/>
    </row>
    <row r="45" spans="1:2" ht="12.75">
      <c r="A45" s="158" t="s">
        <v>432</v>
      </c>
      <c r="B45" s="159"/>
    </row>
    <row r="46" spans="1:2" ht="12.75">
      <c r="A46" s="158" t="s">
        <v>534</v>
      </c>
      <c r="B46" s="156">
        <v>40000</v>
      </c>
    </row>
    <row r="47" spans="1:2" ht="12.75">
      <c r="A47" s="158" t="s">
        <v>434</v>
      </c>
      <c r="B47" s="156">
        <v>1000</v>
      </c>
    </row>
    <row r="48" spans="1:2" ht="12.75">
      <c r="A48" s="158" t="s">
        <v>435</v>
      </c>
      <c r="B48" s="156">
        <v>500</v>
      </c>
    </row>
    <row r="49" spans="1:2" ht="12.75">
      <c r="A49" s="158" t="s">
        <v>436</v>
      </c>
      <c r="B49" s="156">
        <v>10000</v>
      </c>
    </row>
    <row r="50" spans="1:2" ht="12.75">
      <c r="A50" s="158" t="s">
        <v>437</v>
      </c>
      <c r="B50" s="156">
        <v>12000</v>
      </c>
    </row>
    <row r="51" spans="1:2" ht="12.75">
      <c r="A51" s="158" t="s">
        <v>172</v>
      </c>
      <c r="B51" s="156">
        <v>500</v>
      </c>
    </row>
    <row r="52" spans="1:2" ht="12.75">
      <c r="A52" s="158" t="s">
        <v>535</v>
      </c>
      <c r="B52" s="156">
        <v>3000</v>
      </c>
    </row>
    <row r="53" spans="1:2" ht="12.75">
      <c r="A53" s="158" t="s">
        <v>171</v>
      </c>
      <c r="B53" s="156">
        <v>12000</v>
      </c>
    </row>
    <row r="54" spans="1:2" ht="12.75">
      <c r="A54" s="160" t="s">
        <v>536</v>
      </c>
      <c r="B54" s="156">
        <v>18000</v>
      </c>
    </row>
    <row r="55" spans="1:2" ht="12.75">
      <c r="A55" s="158" t="s">
        <v>537</v>
      </c>
      <c r="B55" s="156">
        <v>5000</v>
      </c>
    </row>
    <row r="56" spans="1:2" ht="12.75">
      <c r="A56" s="158" t="s">
        <v>445</v>
      </c>
      <c r="B56" s="156">
        <v>5000</v>
      </c>
    </row>
    <row r="57" spans="1:2" ht="12.75">
      <c r="A57" s="158" t="s">
        <v>72</v>
      </c>
      <c r="B57" s="156">
        <v>500</v>
      </c>
    </row>
    <row r="58" spans="1:2" ht="12.75">
      <c r="A58" s="158" t="s">
        <v>538</v>
      </c>
      <c r="B58" s="156">
        <v>10000</v>
      </c>
    </row>
    <row r="59" spans="1:2" ht="12.75">
      <c r="A59" s="158" t="s">
        <v>539</v>
      </c>
      <c r="B59" s="156">
        <v>0</v>
      </c>
    </row>
    <row r="60" spans="1:2" ht="12.75">
      <c r="A60" s="161" t="s">
        <v>78</v>
      </c>
      <c r="B60" s="162">
        <f>SUM(B40:B59)</f>
        <v>184000</v>
      </c>
    </row>
    <row r="61" spans="1:2" ht="12.75">
      <c r="A61" s="163" t="s">
        <v>540</v>
      </c>
      <c r="B61" s="156"/>
    </row>
    <row r="62" spans="1:2" ht="12.75">
      <c r="A62" s="161" t="s">
        <v>541</v>
      </c>
      <c r="B62" s="162">
        <f>B34+B60+B61</f>
        <v>382451.65</v>
      </c>
    </row>
    <row r="63" spans="1:2" ht="12.75">
      <c r="A63" s="154" t="s">
        <v>542</v>
      </c>
      <c r="B63" s="162">
        <f>B25-B62</f>
        <v>-38519.05000000005</v>
      </c>
    </row>
    <row r="64" spans="1:2" ht="14.25">
      <c r="A64" t="s">
        <v>543</v>
      </c>
      <c r="B64" s="159">
        <v>3000</v>
      </c>
    </row>
    <row r="65" spans="1:2" ht="12.75">
      <c r="A65" t="s">
        <v>544</v>
      </c>
      <c r="B65" s="159">
        <v>-20000</v>
      </c>
    </row>
    <row r="66" spans="1:2" ht="12.75">
      <c r="A66" t="s">
        <v>545</v>
      </c>
      <c r="B66" s="159">
        <v>0</v>
      </c>
    </row>
    <row r="67" spans="1:2" ht="12.75">
      <c r="A67" t="s">
        <v>546</v>
      </c>
      <c r="B67" s="159">
        <v>0</v>
      </c>
    </row>
    <row r="68" spans="1:2" ht="12.75">
      <c r="A68" t="s">
        <v>83</v>
      </c>
      <c r="B68" s="159"/>
    </row>
    <row r="69" spans="1:2" ht="12.75">
      <c r="A69" t="s">
        <v>84</v>
      </c>
      <c r="B69" s="159"/>
    </row>
    <row r="70" spans="1:2" ht="12.75">
      <c r="A70" t="s">
        <v>547</v>
      </c>
      <c r="B70" s="159">
        <f>B64+B65</f>
        <v>-17000</v>
      </c>
    </row>
    <row r="71" spans="1:2" ht="12.75">
      <c r="A71" s="154" t="s">
        <v>452</v>
      </c>
      <c r="B71" s="162">
        <f>B63-B70</f>
        <v>-21519.050000000047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I80"/>
  <sheetViews>
    <sheetView workbookViewId="0" topLeftCell="A1">
      <selection activeCell="A2" sqref="A2"/>
    </sheetView>
  </sheetViews>
  <sheetFormatPr defaultColWidth="9.140625" defaultRowHeight="12.75"/>
  <cols>
    <col min="1" max="1" width="11.421875" style="0" customWidth="1"/>
    <col min="2" max="2" width="60.421875" style="0" customWidth="1"/>
    <col min="3" max="3" width="16.7109375" style="0" customWidth="1"/>
    <col min="4" max="4" width="15.00390625" style="0" customWidth="1"/>
    <col min="5" max="5" width="16.7109375" style="0" customWidth="1"/>
    <col min="6" max="7" width="15.00390625" style="0" customWidth="1"/>
    <col min="8" max="8" width="16.7109375" style="0" customWidth="1"/>
    <col min="9" max="16384" width="11.421875" style="0" customWidth="1"/>
  </cols>
  <sheetData>
    <row r="1" spans="1:9" ht="21.75" customHeight="1">
      <c r="A1" s="164" t="s">
        <v>570</v>
      </c>
      <c r="B1" s="164"/>
      <c r="C1" s="164"/>
      <c r="D1" s="164"/>
      <c r="E1" s="164"/>
      <c r="F1" s="164"/>
      <c r="G1" s="164"/>
      <c r="H1" s="164"/>
      <c r="I1" s="164"/>
    </row>
    <row r="2" spans="1:9" ht="34.5" customHeight="1">
      <c r="A2" s="165" t="s">
        <v>571</v>
      </c>
      <c r="B2" s="165"/>
      <c r="C2" s="165"/>
      <c r="D2" s="165"/>
      <c r="E2" s="165"/>
      <c r="F2" s="165"/>
      <c r="G2" s="165"/>
      <c r="H2" s="165"/>
      <c r="I2" s="165"/>
    </row>
    <row r="3" spans="1:9" ht="12.75" customHeight="1">
      <c r="A3" s="166" t="s">
        <v>184</v>
      </c>
      <c r="B3" s="166"/>
      <c r="C3" s="166"/>
      <c r="D3" s="166"/>
      <c r="E3" s="166"/>
      <c r="F3" s="166"/>
      <c r="G3" s="166"/>
      <c r="H3" s="166"/>
      <c r="I3" s="166"/>
    </row>
    <row r="4" spans="1:9" ht="12.75" customHeight="1">
      <c r="A4" s="97"/>
      <c r="B4" s="97"/>
      <c r="C4" s="166" t="s">
        <v>572</v>
      </c>
      <c r="D4" s="166"/>
      <c r="E4" s="166"/>
      <c r="F4" s="166" t="s">
        <v>573</v>
      </c>
      <c r="G4" s="166"/>
      <c r="H4" s="166"/>
      <c r="I4" s="167"/>
    </row>
    <row r="5" spans="1:9" ht="12.75">
      <c r="A5" s="168" t="s">
        <v>386</v>
      </c>
      <c r="B5" s="168" t="s">
        <v>387</v>
      </c>
      <c r="C5" s="168" t="s">
        <v>388</v>
      </c>
      <c r="D5" s="168" t="s">
        <v>389</v>
      </c>
      <c r="E5" s="168" t="s">
        <v>390</v>
      </c>
      <c r="F5" s="168" t="s">
        <v>388</v>
      </c>
      <c r="G5" s="168" t="s">
        <v>389</v>
      </c>
      <c r="H5" s="168" t="s">
        <v>390</v>
      </c>
      <c r="I5" s="167"/>
    </row>
    <row r="6" spans="1:9" ht="12.75">
      <c r="A6" s="158">
        <v>1031</v>
      </c>
      <c r="B6" s="158" t="s">
        <v>391</v>
      </c>
      <c r="C6" s="169">
        <v>0</v>
      </c>
      <c r="D6" s="169">
        <v>0</v>
      </c>
      <c r="E6" s="169">
        <v>0</v>
      </c>
      <c r="F6" s="169">
        <v>-20000</v>
      </c>
      <c r="G6" s="169">
        <v>20000</v>
      </c>
      <c r="H6" s="169">
        <v>0</v>
      </c>
      <c r="I6" s="170" t="s">
        <v>193</v>
      </c>
    </row>
    <row r="7" spans="1:9" ht="12.75">
      <c r="A7" s="158">
        <v>1032</v>
      </c>
      <c r="B7" s="158" t="s">
        <v>392</v>
      </c>
      <c r="C7" s="169">
        <v>0</v>
      </c>
      <c r="D7" s="169">
        <v>0</v>
      </c>
      <c r="E7" s="169">
        <v>0</v>
      </c>
      <c r="F7" s="169">
        <v>0</v>
      </c>
      <c r="G7" s="169">
        <v>0</v>
      </c>
      <c r="H7" s="169">
        <v>0</v>
      </c>
      <c r="I7" s="170" t="s">
        <v>193</v>
      </c>
    </row>
    <row r="8" spans="1:9" ht="12.75">
      <c r="A8" s="158">
        <v>1033</v>
      </c>
      <c r="B8" s="158" t="s">
        <v>393</v>
      </c>
      <c r="C8" s="169">
        <v>-20000</v>
      </c>
      <c r="D8" s="169">
        <v>0</v>
      </c>
      <c r="E8" s="169">
        <v>-20000</v>
      </c>
      <c r="F8" s="169">
        <v>0</v>
      </c>
      <c r="G8" s="169">
        <v>-20000</v>
      </c>
      <c r="H8" s="169">
        <v>-20000</v>
      </c>
      <c r="I8" s="170" t="s">
        <v>193</v>
      </c>
    </row>
    <row r="9" spans="1:9" ht="12.75">
      <c r="A9" s="158">
        <v>1034</v>
      </c>
      <c r="B9" s="158" t="s">
        <v>394</v>
      </c>
      <c r="C9" s="169">
        <v>3253</v>
      </c>
      <c r="D9" s="169">
        <v>0</v>
      </c>
      <c r="E9" s="169">
        <v>3253</v>
      </c>
      <c r="F9" s="169">
        <v>0</v>
      </c>
      <c r="G9" s="169">
        <v>3253</v>
      </c>
      <c r="H9" s="169">
        <v>3253</v>
      </c>
      <c r="I9" s="170" t="s">
        <v>193</v>
      </c>
    </row>
    <row r="10" spans="1:9" ht="12.75">
      <c r="A10" s="158">
        <v>1035</v>
      </c>
      <c r="B10" s="158" t="s">
        <v>171</v>
      </c>
      <c r="C10" s="169">
        <v>0</v>
      </c>
      <c r="D10" s="169">
        <v>0</v>
      </c>
      <c r="E10" s="169">
        <v>0</v>
      </c>
      <c r="F10" s="169">
        <v>0</v>
      </c>
      <c r="G10" s="169">
        <v>0</v>
      </c>
      <c r="H10" s="169">
        <v>0</v>
      </c>
      <c r="I10" s="170" t="s">
        <v>193</v>
      </c>
    </row>
    <row r="11" spans="1:9" ht="12.75">
      <c r="A11" s="158">
        <v>1250</v>
      </c>
      <c r="B11" s="158" t="s">
        <v>395</v>
      </c>
      <c r="C11" s="169">
        <v>0</v>
      </c>
      <c r="D11" s="169">
        <v>0</v>
      </c>
      <c r="E11" s="169">
        <v>0</v>
      </c>
      <c r="F11" s="169">
        <v>0</v>
      </c>
      <c r="G11" s="169">
        <v>0</v>
      </c>
      <c r="H11" s="169">
        <v>0</v>
      </c>
      <c r="I11" s="170" t="s">
        <v>193</v>
      </c>
    </row>
    <row r="12" spans="1:9" ht="12.75">
      <c r="A12" s="158">
        <v>1500</v>
      </c>
      <c r="B12" s="158" t="s">
        <v>4</v>
      </c>
      <c r="C12" s="169">
        <v>102735</v>
      </c>
      <c r="D12" s="169">
        <v>-69885</v>
      </c>
      <c r="E12" s="169">
        <v>32850</v>
      </c>
      <c r="F12" s="169">
        <v>69120</v>
      </c>
      <c r="G12" s="169">
        <v>33615</v>
      </c>
      <c r="H12" s="169">
        <v>102735</v>
      </c>
      <c r="I12" s="170" t="s">
        <v>193</v>
      </c>
    </row>
    <row r="13" spans="1:9" ht="12.75">
      <c r="A13" s="158">
        <v>1570</v>
      </c>
      <c r="B13" s="158" t="s">
        <v>396</v>
      </c>
      <c r="C13" s="169">
        <v>0</v>
      </c>
      <c r="D13" s="169">
        <v>0</v>
      </c>
      <c r="E13" s="169">
        <v>0</v>
      </c>
      <c r="F13" s="169">
        <v>0</v>
      </c>
      <c r="G13" s="169">
        <v>0</v>
      </c>
      <c r="H13" s="169">
        <v>0</v>
      </c>
      <c r="I13" s="170" t="s">
        <v>193</v>
      </c>
    </row>
    <row r="14" spans="1:9" ht="12.75">
      <c r="A14" s="158">
        <v>1900</v>
      </c>
      <c r="B14" s="158" t="s">
        <v>397</v>
      </c>
      <c r="C14" s="169">
        <v>0</v>
      </c>
      <c r="D14" s="169">
        <v>0</v>
      </c>
      <c r="E14" s="169">
        <v>0</v>
      </c>
      <c r="F14" s="169">
        <v>0</v>
      </c>
      <c r="G14" s="169">
        <v>0</v>
      </c>
      <c r="H14" s="169">
        <v>0</v>
      </c>
      <c r="I14" s="170" t="s">
        <v>193</v>
      </c>
    </row>
    <row r="15" spans="1:9" ht="12.75">
      <c r="A15" s="158">
        <v>1920</v>
      </c>
      <c r="B15" s="158" t="s">
        <v>574</v>
      </c>
      <c r="C15" s="169">
        <v>4844.01</v>
      </c>
      <c r="D15" s="169">
        <v>5860.25</v>
      </c>
      <c r="E15" s="169">
        <v>10704.26</v>
      </c>
      <c r="F15" s="169">
        <v>5877.1</v>
      </c>
      <c r="G15" s="169">
        <v>-1033.09</v>
      </c>
      <c r="H15" s="169">
        <v>4844.01</v>
      </c>
      <c r="I15" s="170" t="s">
        <v>193</v>
      </c>
    </row>
    <row r="16" spans="1:9" ht="12.75">
      <c r="A16" s="158">
        <v>1921</v>
      </c>
      <c r="B16" s="158" t="s">
        <v>575</v>
      </c>
      <c r="C16" s="169">
        <v>476297.2</v>
      </c>
      <c r="D16" s="169">
        <v>303734.61</v>
      </c>
      <c r="E16" s="169">
        <v>780031.81</v>
      </c>
      <c r="F16" s="169">
        <v>357328.87</v>
      </c>
      <c r="G16" s="169">
        <v>118968.33</v>
      </c>
      <c r="H16" s="169">
        <v>476297.2</v>
      </c>
      <c r="I16" s="170" t="s">
        <v>193</v>
      </c>
    </row>
    <row r="17" spans="1:9" ht="12.75">
      <c r="A17" s="158">
        <v>1940</v>
      </c>
      <c r="B17" s="158" t="s">
        <v>576</v>
      </c>
      <c r="C17" s="169">
        <v>626461.33</v>
      </c>
      <c r="D17" s="169">
        <v>19039.35</v>
      </c>
      <c r="E17" s="169">
        <v>645500.68</v>
      </c>
      <c r="F17" s="169">
        <v>608611.51</v>
      </c>
      <c r="G17" s="169">
        <v>17849.82</v>
      </c>
      <c r="H17" s="169">
        <v>626461.33</v>
      </c>
      <c r="I17" s="170" t="s">
        <v>193</v>
      </c>
    </row>
    <row r="18" spans="1:9" ht="12.75">
      <c r="A18" s="158">
        <v>1941</v>
      </c>
      <c r="B18" s="158" t="s">
        <v>577</v>
      </c>
      <c r="C18" s="169">
        <v>47200.73</v>
      </c>
      <c r="D18" s="169">
        <v>-32723.75</v>
      </c>
      <c r="E18" s="169">
        <v>14476.98</v>
      </c>
      <c r="F18" s="169">
        <v>82129.48</v>
      </c>
      <c r="G18" s="169">
        <v>-34928.75</v>
      </c>
      <c r="H18" s="169">
        <v>47200.73</v>
      </c>
      <c r="I18" s="170" t="s">
        <v>193</v>
      </c>
    </row>
    <row r="19" spans="1:9" ht="12.75">
      <c r="A19" s="158">
        <v>1942</v>
      </c>
      <c r="B19" s="158" t="s">
        <v>578</v>
      </c>
      <c r="C19" s="169">
        <v>235659.08</v>
      </c>
      <c r="D19" s="169">
        <v>-169551.4</v>
      </c>
      <c r="E19" s="169">
        <v>66107.68</v>
      </c>
      <c r="F19" s="169">
        <v>398853.61</v>
      </c>
      <c r="G19" s="169">
        <v>-163194.53</v>
      </c>
      <c r="H19" s="169">
        <v>235659.08</v>
      </c>
      <c r="I19" s="170" t="s">
        <v>193</v>
      </c>
    </row>
    <row r="20" spans="1:9" ht="12.75">
      <c r="A20" s="158">
        <v>1950</v>
      </c>
      <c r="B20" s="158" t="s">
        <v>579</v>
      </c>
      <c r="C20" s="169">
        <v>165.57</v>
      </c>
      <c r="D20" s="169">
        <v>0.17</v>
      </c>
      <c r="E20" s="169">
        <v>165.74</v>
      </c>
      <c r="F20" s="169">
        <v>165.41</v>
      </c>
      <c r="G20" s="169">
        <v>0.16</v>
      </c>
      <c r="H20" s="169">
        <v>165.57</v>
      </c>
      <c r="I20" s="170" t="s">
        <v>193</v>
      </c>
    </row>
    <row r="21" spans="1:9" ht="12.75">
      <c r="A21" s="158">
        <v>2000</v>
      </c>
      <c r="B21" s="158" t="s">
        <v>404</v>
      </c>
      <c r="C21" s="169">
        <v>-1069015.48</v>
      </c>
      <c r="D21" s="169">
        <v>-13484.19</v>
      </c>
      <c r="E21" s="169">
        <v>-1082499.67</v>
      </c>
      <c r="F21" s="169">
        <v>-950228.02</v>
      </c>
      <c r="G21" s="169">
        <v>-118787.46</v>
      </c>
      <c r="H21" s="169">
        <v>-1069015.48</v>
      </c>
      <c r="I21" s="170" t="s">
        <v>193</v>
      </c>
    </row>
    <row r="22" spans="1:9" ht="12.75">
      <c r="A22" s="158">
        <v>2090</v>
      </c>
      <c r="B22" s="158" t="s">
        <v>13</v>
      </c>
      <c r="C22" s="169">
        <v>-13484.19</v>
      </c>
      <c r="D22" s="169">
        <v>-67610.84</v>
      </c>
      <c r="E22" s="169">
        <v>-81095.03</v>
      </c>
      <c r="F22" s="169">
        <v>-118787.46</v>
      </c>
      <c r="G22" s="169">
        <v>105303.27</v>
      </c>
      <c r="H22" s="169">
        <v>-13484.19</v>
      </c>
      <c r="I22" s="170" t="s">
        <v>193</v>
      </c>
    </row>
    <row r="23" spans="1:9" ht="12.75">
      <c r="A23" s="158">
        <v>2400</v>
      </c>
      <c r="B23" s="158" t="s">
        <v>16</v>
      </c>
      <c r="C23" s="169">
        <v>-1886.25</v>
      </c>
      <c r="D23" s="169">
        <v>5470.8</v>
      </c>
      <c r="E23" s="169">
        <v>3584.55</v>
      </c>
      <c r="F23" s="169">
        <v>-12210.5</v>
      </c>
      <c r="G23" s="169">
        <v>10324.25</v>
      </c>
      <c r="H23" s="169">
        <v>-1886.25</v>
      </c>
      <c r="I23" s="170" t="s">
        <v>193</v>
      </c>
    </row>
    <row r="24" spans="1:9" ht="12.75">
      <c r="A24" s="158">
        <v>2930</v>
      </c>
      <c r="B24" s="158" t="s">
        <v>405</v>
      </c>
      <c r="C24" s="169">
        <v>0</v>
      </c>
      <c r="D24" s="169">
        <v>0</v>
      </c>
      <c r="E24" s="169">
        <v>0</v>
      </c>
      <c r="F24" s="169">
        <v>0</v>
      </c>
      <c r="G24" s="169">
        <v>0</v>
      </c>
      <c r="H24" s="169">
        <v>0</v>
      </c>
      <c r="I24" s="170" t="s">
        <v>193</v>
      </c>
    </row>
    <row r="25" spans="1:9" ht="12.75">
      <c r="A25" s="158">
        <v>2970</v>
      </c>
      <c r="B25" s="158" t="s">
        <v>406</v>
      </c>
      <c r="C25" s="169">
        <v>-392230</v>
      </c>
      <c r="D25" s="169">
        <v>19150</v>
      </c>
      <c r="E25" s="169">
        <v>-373080</v>
      </c>
      <c r="F25" s="169">
        <v>-420860</v>
      </c>
      <c r="G25" s="169">
        <v>28630</v>
      </c>
      <c r="H25" s="169">
        <v>-392230</v>
      </c>
      <c r="I25" s="170" t="s">
        <v>193</v>
      </c>
    </row>
    <row r="26" spans="1:9" ht="12.75">
      <c r="A26" s="158">
        <v>2990</v>
      </c>
      <c r="B26" s="158" t="s">
        <v>17</v>
      </c>
      <c r="C26" s="169">
        <v>0</v>
      </c>
      <c r="D26" s="169">
        <v>0</v>
      </c>
      <c r="E26" s="169">
        <v>0</v>
      </c>
      <c r="F26" s="169">
        <v>0</v>
      </c>
      <c r="G26" s="169">
        <v>0</v>
      </c>
      <c r="H26" s="169">
        <v>0</v>
      </c>
      <c r="I26" s="170" t="s">
        <v>193</v>
      </c>
    </row>
    <row r="27" spans="1:9" ht="12.75" customHeight="1">
      <c r="A27" s="93" t="s">
        <v>580</v>
      </c>
      <c r="B27" s="93"/>
      <c r="C27" s="169">
        <v>0</v>
      </c>
      <c r="D27" s="169">
        <v>0</v>
      </c>
      <c r="E27" s="169">
        <v>0</v>
      </c>
      <c r="F27" s="169">
        <v>0</v>
      </c>
      <c r="G27" s="169">
        <v>0</v>
      </c>
      <c r="H27" s="171"/>
      <c r="I27" s="170" t="s">
        <v>193</v>
      </c>
    </row>
    <row r="28" spans="1:9" ht="12.75" customHeight="1">
      <c r="A28" s="166" t="s">
        <v>217</v>
      </c>
      <c r="B28" s="166"/>
      <c r="C28" s="166"/>
      <c r="D28" s="166"/>
      <c r="E28" s="166"/>
      <c r="F28" s="166"/>
      <c r="G28" s="166"/>
      <c r="H28" s="166"/>
      <c r="I28" s="166"/>
    </row>
    <row r="29" spans="1:9" ht="12.75" customHeight="1">
      <c r="A29" s="97"/>
      <c r="B29" s="97"/>
      <c r="C29" s="166" t="s">
        <v>572</v>
      </c>
      <c r="D29" s="166"/>
      <c r="E29" s="166"/>
      <c r="F29" s="166" t="s">
        <v>573</v>
      </c>
      <c r="G29" s="166"/>
      <c r="H29" s="166"/>
      <c r="I29" s="167"/>
    </row>
    <row r="30" spans="1:9" ht="12.75">
      <c r="A30" s="168" t="s">
        <v>386</v>
      </c>
      <c r="B30" s="168" t="s">
        <v>387</v>
      </c>
      <c r="C30" s="168" t="s">
        <v>388</v>
      </c>
      <c r="D30" s="168" t="s">
        <v>389</v>
      </c>
      <c r="E30" s="168" t="s">
        <v>390</v>
      </c>
      <c r="F30" s="168" t="s">
        <v>388</v>
      </c>
      <c r="G30" s="168" t="s">
        <v>389</v>
      </c>
      <c r="H30" s="168" t="s">
        <v>390</v>
      </c>
      <c r="I30" s="167"/>
    </row>
    <row r="31" spans="1:9" ht="12.75">
      <c r="A31" s="158">
        <v>3011</v>
      </c>
      <c r="B31" s="158" t="s">
        <v>409</v>
      </c>
      <c r="C31" s="169" t="s">
        <v>581</v>
      </c>
      <c r="D31" s="169">
        <v>0</v>
      </c>
      <c r="E31" s="169">
        <v>0</v>
      </c>
      <c r="F31" s="169">
        <v>0</v>
      </c>
      <c r="G31" s="169">
        <v>0</v>
      </c>
      <c r="H31" s="169">
        <v>0</v>
      </c>
      <c r="I31" s="170" t="s">
        <v>193</v>
      </c>
    </row>
    <row r="32" spans="1:9" ht="12.75">
      <c r="A32" s="158">
        <v>3100</v>
      </c>
      <c r="B32" s="158" t="s">
        <v>410</v>
      </c>
      <c r="C32" s="169" t="s">
        <v>581</v>
      </c>
      <c r="D32" s="169">
        <v>-76700</v>
      </c>
      <c r="E32" s="169">
        <v>-76700</v>
      </c>
      <c r="F32" s="169">
        <v>0</v>
      </c>
      <c r="G32" s="169">
        <v>-86447.5</v>
      </c>
      <c r="H32" s="169">
        <v>-86447.5</v>
      </c>
      <c r="I32" s="170" t="s">
        <v>193</v>
      </c>
    </row>
    <row r="33" spans="1:9" ht="12.75">
      <c r="A33" s="158">
        <v>3101</v>
      </c>
      <c r="B33" s="158" t="s">
        <v>411</v>
      </c>
      <c r="C33" s="169" t="s">
        <v>581</v>
      </c>
      <c r="D33" s="169">
        <v>-202000</v>
      </c>
      <c r="E33" s="169">
        <v>-202000</v>
      </c>
      <c r="F33" s="169">
        <v>0</v>
      </c>
      <c r="G33" s="169">
        <v>-216820</v>
      </c>
      <c r="H33" s="169">
        <v>-216820</v>
      </c>
      <c r="I33" s="170" t="s">
        <v>193</v>
      </c>
    </row>
    <row r="34" spans="1:9" ht="12.75">
      <c r="A34" s="158">
        <v>3102</v>
      </c>
      <c r="B34" s="158" t="s">
        <v>412</v>
      </c>
      <c r="C34" s="169" t="s">
        <v>581</v>
      </c>
      <c r="D34" s="169">
        <v>-94340</v>
      </c>
      <c r="E34" s="169">
        <v>-94340</v>
      </c>
      <c r="F34" s="169">
        <v>0</v>
      </c>
      <c r="G34" s="169">
        <v>-107325</v>
      </c>
      <c r="H34" s="169">
        <v>-107325</v>
      </c>
      <c r="I34" s="170" t="s">
        <v>193</v>
      </c>
    </row>
    <row r="35" spans="1:9" ht="12.75">
      <c r="A35" s="158">
        <v>3110</v>
      </c>
      <c r="B35" s="158" t="s">
        <v>582</v>
      </c>
      <c r="C35" s="169" t="s">
        <v>581</v>
      </c>
      <c r="D35" s="169">
        <v>-15960</v>
      </c>
      <c r="E35" s="169">
        <v>-15960</v>
      </c>
      <c r="F35" s="169">
        <v>0</v>
      </c>
      <c r="G35" s="169">
        <v>-15400</v>
      </c>
      <c r="H35" s="169">
        <v>-15400</v>
      </c>
      <c r="I35" s="170" t="s">
        <v>193</v>
      </c>
    </row>
    <row r="36" spans="1:9" ht="12.75">
      <c r="A36" s="158">
        <v>3185</v>
      </c>
      <c r="B36" s="158" t="s">
        <v>414</v>
      </c>
      <c r="C36" s="169" t="s">
        <v>581</v>
      </c>
      <c r="D36" s="169">
        <v>0</v>
      </c>
      <c r="E36" s="169">
        <v>0</v>
      </c>
      <c r="F36" s="169">
        <v>0</v>
      </c>
      <c r="G36" s="169">
        <v>0</v>
      </c>
      <c r="H36" s="169">
        <v>0</v>
      </c>
      <c r="I36" s="170" t="s">
        <v>193</v>
      </c>
    </row>
    <row r="37" spans="1:9" ht="12.75">
      <c r="A37" s="158">
        <v>3190</v>
      </c>
      <c r="B37" s="158" t="s">
        <v>415</v>
      </c>
      <c r="C37" s="169" t="s">
        <v>581</v>
      </c>
      <c r="D37" s="169">
        <v>0</v>
      </c>
      <c r="E37" s="169">
        <v>0</v>
      </c>
      <c r="F37" s="169">
        <v>0</v>
      </c>
      <c r="G37" s="169">
        <v>0</v>
      </c>
      <c r="H37" s="169">
        <v>0</v>
      </c>
      <c r="I37" s="170" t="s">
        <v>193</v>
      </c>
    </row>
    <row r="38" spans="1:9" ht="12.75">
      <c r="A38" s="158">
        <v>3280</v>
      </c>
      <c r="B38" s="158" t="s">
        <v>416</v>
      </c>
      <c r="C38" s="169" t="s">
        <v>581</v>
      </c>
      <c r="D38" s="169">
        <v>44865</v>
      </c>
      <c r="E38" s="169">
        <v>44865</v>
      </c>
      <c r="F38" s="169">
        <v>0</v>
      </c>
      <c r="G38" s="169">
        <v>46450</v>
      </c>
      <c r="H38" s="169">
        <v>46450</v>
      </c>
      <c r="I38" s="170" t="s">
        <v>193</v>
      </c>
    </row>
    <row r="39" spans="1:9" ht="12.75">
      <c r="A39" s="158">
        <v>3900</v>
      </c>
      <c r="B39" s="158" t="s">
        <v>417</v>
      </c>
      <c r="C39" s="169">
        <v>0</v>
      </c>
      <c r="D39" s="169">
        <v>0</v>
      </c>
      <c r="E39" s="169">
        <v>0</v>
      </c>
      <c r="F39" s="169">
        <v>0</v>
      </c>
      <c r="G39" s="169">
        <v>0</v>
      </c>
      <c r="H39" s="169">
        <v>0</v>
      </c>
      <c r="I39" s="170" t="s">
        <v>193</v>
      </c>
    </row>
    <row r="40" spans="1:9" ht="12.75">
      <c r="A40" s="158">
        <v>3910</v>
      </c>
      <c r="B40" s="158" t="s">
        <v>418</v>
      </c>
      <c r="C40" s="169" t="s">
        <v>581</v>
      </c>
      <c r="D40" s="169">
        <v>-35000</v>
      </c>
      <c r="E40" s="169">
        <v>-35000</v>
      </c>
      <c r="F40" s="169">
        <v>0</v>
      </c>
      <c r="G40" s="169">
        <v>-70000</v>
      </c>
      <c r="H40" s="169">
        <v>-70000</v>
      </c>
      <c r="I40" s="170" t="s">
        <v>193</v>
      </c>
    </row>
    <row r="41" spans="1:9" ht="12.75">
      <c r="A41" s="158">
        <v>3911</v>
      </c>
      <c r="B41" s="158" t="s">
        <v>151</v>
      </c>
      <c r="C41" s="169">
        <v>0</v>
      </c>
      <c r="D41" s="169">
        <v>0</v>
      </c>
      <c r="E41" s="169">
        <v>0</v>
      </c>
      <c r="F41" s="169">
        <v>0</v>
      </c>
      <c r="G41" s="169">
        <v>0</v>
      </c>
      <c r="H41" s="169">
        <v>0</v>
      </c>
      <c r="I41" s="170" t="s">
        <v>193</v>
      </c>
    </row>
    <row r="42" spans="1:9" ht="12.75">
      <c r="A42" s="158">
        <v>3915</v>
      </c>
      <c r="B42" s="158" t="s">
        <v>419</v>
      </c>
      <c r="C42" s="169">
        <v>0</v>
      </c>
      <c r="D42" s="169">
        <v>0</v>
      </c>
      <c r="E42" s="169">
        <v>0</v>
      </c>
      <c r="F42" s="169">
        <v>0</v>
      </c>
      <c r="G42" s="169">
        <v>0</v>
      </c>
      <c r="H42" s="169">
        <v>0</v>
      </c>
      <c r="I42" s="170" t="s">
        <v>193</v>
      </c>
    </row>
    <row r="43" spans="1:9" ht="12.75">
      <c r="A43" s="158">
        <v>4100</v>
      </c>
      <c r="B43" s="158" t="s">
        <v>523</v>
      </c>
      <c r="C43" s="169" t="s">
        <v>581</v>
      </c>
      <c r="D43" s="169">
        <v>172985.82</v>
      </c>
      <c r="E43" s="169">
        <v>172985.82</v>
      </c>
      <c r="F43" s="169">
        <v>0</v>
      </c>
      <c r="G43" s="169">
        <v>181957.35</v>
      </c>
      <c r="H43" s="169">
        <v>181957.35</v>
      </c>
      <c r="I43" s="170" t="s">
        <v>193</v>
      </c>
    </row>
    <row r="44" spans="1:9" ht="12.75">
      <c r="A44" s="158">
        <v>4101</v>
      </c>
      <c r="B44" s="158" t="s">
        <v>524</v>
      </c>
      <c r="C44" s="169" t="s">
        <v>581</v>
      </c>
      <c r="D44" s="169">
        <v>1761.76</v>
      </c>
      <c r="E44" s="169">
        <v>1761.76</v>
      </c>
      <c r="F44" s="169">
        <v>0</v>
      </c>
      <c r="G44" s="169">
        <v>2374.11</v>
      </c>
      <c r="H44" s="169">
        <v>2374.11</v>
      </c>
      <c r="I44" s="170" t="s">
        <v>193</v>
      </c>
    </row>
    <row r="45" spans="1:9" ht="12.75">
      <c r="A45" s="158">
        <v>4102</v>
      </c>
      <c r="B45" s="158" t="s">
        <v>525</v>
      </c>
      <c r="C45" s="169" t="s">
        <v>581</v>
      </c>
      <c r="D45" s="169">
        <v>12994.24</v>
      </c>
      <c r="E45" s="169">
        <v>12994.24</v>
      </c>
      <c r="F45" s="169">
        <v>0</v>
      </c>
      <c r="G45" s="169">
        <v>11834.04</v>
      </c>
      <c r="H45" s="169">
        <v>11834.04</v>
      </c>
      <c r="I45" s="170" t="s">
        <v>193</v>
      </c>
    </row>
    <row r="46" spans="1:9" ht="12.75">
      <c r="A46" s="158">
        <v>4103</v>
      </c>
      <c r="B46" s="158" t="s">
        <v>526</v>
      </c>
      <c r="C46" s="169" t="s">
        <v>581</v>
      </c>
      <c r="D46" s="169">
        <v>0</v>
      </c>
      <c r="E46" s="169">
        <v>0</v>
      </c>
      <c r="F46" s="169">
        <v>0</v>
      </c>
      <c r="G46" s="169">
        <v>290.05</v>
      </c>
      <c r="H46" s="169">
        <v>290.05</v>
      </c>
      <c r="I46" s="170" t="s">
        <v>193</v>
      </c>
    </row>
    <row r="47" spans="1:9" ht="12.75">
      <c r="A47" s="158">
        <v>4190</v>
      </c>
      <c r="B47" s="158" t="s">
        <v>424</v>
      </c>
      <c r="C47" s="169">
        <v>0</v>
      </c>
      <c r="D47" s="169">
        <v>0</v>
      </c>
      <c r="E47" s="169">
        <v>0</v>
      </c>
      <c r="F47" s="169">
        <v>0</v>
      </c>
      <c r="G47" s="169">
        <v>0</v>
      </c>
      <c r="H47" s="169">
        <v>0</v>
      </c>
      <c r="I47" s="170" t="s">
        <v>193</v>
      </c>
    </row>
    <row r="48" spans="1:9" ht="12.75">
      <c r="A48" s="158">
        <v>6300</v>
      </c>
      <c r="B48" s="158" t="s">
        <v>425</v>
      </c>
      <c r="C48" s="169" t="s">
        <v>581</v>
      </c>
      <c r="D48" s="169">
        <v>10608</v>
      </c>
      <c r="E48" s="169">
        <v>10608</v>
      </c>
      <c r="F48" s="169">
        <v>0</v>
      </c>
      <c r="G48" s="169">
        <v>10303</v>
      </c>
      <c r="H48" s="169">
        <v>10303</v>
      </c>
      <c r="I48" s="170" t="s">
        <v>193</v>
      </c>
    </row>
    <row r="49" spans="1:9" ht="12.75">
      <c r="A49" s="158">
        <v>6560</v>
      </c>
      <c r="B49" s="158" t="s">
        <v>426</v>
      </c>
      <c r="C49" s="169">
        <v>0</v>
      </c>
      <c r="D49" s="169">
        <v>0</v>
      </c>
      <c r="E49" s="169">
        <v>0</v>
      </c>
      <c r="F49" s="169">
        <v>0</v>
      </c>
      <c r="G49" s="169">
        <v>0</v>
      </c>
      <c r="H49" s="169">
        <v>0</v>
      </c>
      <c r="I49" s="170" t="s">
        <v>193</v>
      </c>
    </row>
    <row r="50" spans="1:9" ht="12.75">
      <c r="A50" s="158">
        <v>6590</v>
      </c>
      <c r="B50" s="158" t="s">
        <v>427</v>
      </c>
      <c r="C50" s="169">
        <v>0</v>
      </c>
      <c r="D50" s="169">
        <v>0</v>
      </c>
      <c r="E50" s="169">
        <v>0</v>
      </c>
      <c r="F50" s="169">
        <v>0</v>
      </c>
      <c r="G50" s="169">
        <v>0</v>
      </c>
      <c r="H50" s="169">
        <v>0</v>
      </c>
      <c r="I50" s="170" t="s">
        <v>193</v>
      </c>
    </row>
    <row r="51" spans="1:9" ht="12.75">
      <c r="A51" s="158">
        <v>6700</v>
      </c>
      <c r="B51" s="158" t="s">
        <v>428</v>
      </c>
      <c r="C51" s="169" t="s">
        <v>581</v>
      </c>
      <c r="D51" s="169">
        <v>0</v>
      </c>
      <c r="E51" s="169">
        <v>0</v>
      </c>
      <c r="F51" s="169">
        <v>0</v>
      </c>
      <c r="G51" s="169">
        <v>0</v>
      </c>
      <c r="H51" s="169">
        <v>0</v>
      </c>
      <c r="I51" s="170" t="s">
        <v>193</v>
      </c>
    </row>
    <row r="52" spans="1:9" ht="12.75">
      <c r="A52" s="158">
        <v>6701</v>
      </c>
      <c r="B52" s="158" t="s">
        <v>429</v>
      </c>
      <c r="C52" s="169" t="s">
        <v>581</v>
      </c>
      <c r="D52" s="169">
        <v>29856.5</v>
      </c>
      <c r="E52" s="169">
        <v>29856.5</v>
      </c>
      <c r="F52" s="169">
        <v>0</v>
      </c>
      <c r="G52" s="169">
        <v>27930.52</v>
      </c>
      <c r="H52" s="169">
        <v>27930.52</v>
      </c>
      <c r="I52" s="170" t="s">
        <v>193</v>
      </c>
    </row>
    <row r="53" spans="1:9" ht="12.75">
      <c r="A53" s="158">
        <v>6703</v>
      </c>
      <c r="B53" s="158" t="s">
        <v>430</v>
      </c>
      <c r="C53" s="169" t="s">
        <v>581</v>
      </c>
      <c r="D53" s="169">
        <v>31869</v>
      </c>
      <c r="E53" s="169">
        <v>31869</v>
      </c>
      <c r="F53" s="169">
        <v>0</v>
      </c>
      <c r="G53" s="169">
        <v>26593.75</v>
      </c>
      <c r="H53" s="169">
        <v>26593.75</v>
      </c>
      <c r="I53" s="170" t="s">
        <v>193</v>
      </c>
    </row>
    <row r="54" spans="1:9" ht="12.75">
      <c r="A54" s="158">
        <v>6704</v>
      </c>
      <c r="B54" s="158" t="s">
        <v>431</v>
      </c>
      <c r="C54" s="169" t="s">
        <v>581</v>
      </c>
      <c r="D54" s="169">
        <v>0</v>
      </c>
      <c r="E54" s="169">
        <v>0</v>
      </c>
      <c r="F54" s="169">
        <v>0</v>
      </c>
      <c r="G54" s="169">
        <v>0</v>
      </c>
      <c r="H54" s="169">
        <v>0</v>
      </c>
      <c r="I54" s="170" t="s">
        <v>193</v>
      </c>
    </row>
    <row r="55" spans="1:9" ht="12.75">
      <c r="A55" s="158">
        <v>6707</v>
      </c>
      <c r="B55" s="158" t="s">
        <v>432</v>
      </c>
      <c r="C55" s="169">
        <v>0</v>
      </c>
      <c r="D55" s="169">
        <v>0</v>
      </c>
      <c r="E55" s="169">
        <v>0</v>
      </c>
      <c r="F55" s="169">
        <v>0</v>
      </c>
      <c r="G55" s="169">
        <v>0</v>
      </c>
      <c r="H55" s="169">
        <v>0</v>
      </c>
      <c r="I55" s="170" t="s">
        <v>193</v>
      </c>
    </row>
    <row r="56" spans="1:9" ht="12.75">
      <c r="A56" s="158">
        <v>6708</v>
      </c>
      <c r="B56" s="158" t="s">
        <v>433</v>
      </c>
      <c r="C56" s="169" t="s">
        <v>581</v>
      </c>
      <c r="D56" s="169">
        <v>31924.31</v>
      </c>
      <c r="E56" s="169">
        <v>31924.31</v>
      </c>
      <c r="F56" s="169">
        <v>0</v>
      </c>
      <c r="G56" s="169">
        <v>36789.25</v>
      </c>
      <c r="H56" s="169">
        <v>36789.25</v>
      </c>
      <c r="I56" s="170" t="s">
        <v>193</v>
      </c>
    </row>
    <row r="57" spans="1:9" ht="12.75">
      <c r="A57" s="158">
        <v>6800</v>
      </c>
      <c r="B57" s="158" t="s">
        <v>434</v>
      </c>
      <c r="C57" s="169" t="s">
        <v>581</v>
      </c>
      <c r="D57" s="169">
        <v>0</v>
      </c>
      <c r="E57" s="169">
        <v>0</v>
      </c>
      <c r="F57" s="169">
        <v>0</v>
      </c>
      <c r="G57" s="169">
        <v>0</v>
      </c>
      <c r="H57" s="169">
        <v>0</v>
      </c>
      <c r="I57" s="170" t="s">
        <v>193</v>
      </c>
    </row>
    <row r="58" spans="1:9" ht="12.75">
      <c r="A58" s="158">
        <v>6801</v>
      </c>
      <c r="B58" s="158" t="s">
        <v>435</v>
      </c>
      <c r="C58" s="169" t="s">
        <v>581</v>
      </c>
      <c r="D58" s="169">
        <v>0</v>
      </c>
      <c r="E58" s="169">
        <v>0</v>
      </c>
      <c r="F58" s="169">
        <v>0</v>
      </c>
      <c r="G58" s="169">
        <v>0</v>
      </c>
      <c r="H58" s="169">
        <v>0</v>
      </c>
      <c r="I58" s="170" t="s">
        <v>193</v>
      </c>
    </row>
    <row r="59" spans="1:9" ht="12.75">
      <c r="A59" s="158">
        <v>6860</v>
      </c>
      <c r="B59" s="158" t="s">
        <v>436</v>
      </c>
      <c r="C59" s="169" t="s">
        <v>581</v>
      </c>
      <c r="D59" s="169">
        <v>747</v>
      </c>
      <c r="E59" s="169">
        <v>747</v>
      </c>
      <c r="F59" s="169">
        <v>0</v>
      </c>
      <c r="G59" s="169">
        <v>2490</v>
      </c>
      <c r="H59" s="169">
        <v>2490</v>
      </c>
      <c r="I59" s="170" t="s">
        <v>193</v>
      </c>
    </row>
    <row r="60" spans="1:9" ht="12.75">
      <c r="A60" s="158">
        <v>6861</v>
      </c>
      <c r="B60" s="158" t="s">
        <v>437</v>
      </c>
      <c r="C60" s="169" t="s">
        <v>581</v>
      </c>
      <c r="D60" s="169">
        <v>1347</v>
      </c>
      <c r="E60" s="169">
        <v>1347</v>
      </c>
      <c r="F60" s="169">
        <v>0</v>
      </c>
      <c r="G60" s="169">
        <v>5880</v>
      </c>
      <c r="H60" s="169">
        <v>5880</v>
      </c>
      <c r="I60" s="170" t="s">
        <v>193</v>
      </c>
    </row>
    <row r="61" spans="1:9" ht="12.75">
      <c r="A61" s="158">
        <v>6865</v>
      </c>
      <c r="B61" s="158" t="s">
        <v>438</v>
      </c>
      <c r="C61" s="169" t="s">
        <v>581</v>
      </c>
      <c r="D61" s="169">
        <v>0</v>
      </c>
      <c r="E61" s="169">
        <v>0</v>
      </c>
      <c r="F61" s="169">
        <v>0</v>
      </c>
      <c r="G61" s="169">
        <v>113772.12</v>
      </c>
      <c r="H61" s="169">
        <v>113772.12</v>
      </c>
      <c r="I61" s="170" t="s">
        <v>193</v>
      </c>
    </row>
    <row r="62" spans="1:9" ht="12.75">
      <c r="A62" s="158">
        <v>6866</v>
      </c>
      <c r="B62" s="158" t="s">
        <v>439</v>
      </c>
      <c r="C62" s="169">
        <v>0</v>
      </c>
      <c r="D62" s="169">
        <v>0</v>
      </c>
      <c r="E62" s="169">
        <v>0</v>
      </c>
      <c r="F62" s="169">
        <v>0</v>
      </c>
      <c r="G62" s="169">
        <v>0</v>
      </c>
      <c r="H62" s="169">
        <v>0</v>
      </c>
      <c r="I62" s="170" t="s">
        <v>193</v>
      </c>
    </row>
    <row r="63" spans="1:9" ht="12.75">
      <c r="A63" s="158">
        <v>6870</v>
      </c>
      <c r="B63" s="158" t="s">
        <v>440</v>
      </c>
      <c r="C63" s="169" t="s">
        <v>581</v>
      </c>
      <c r="D63" s="169">
        <v>2080.55</v>
      </c>
      <c r="E63" s="169">
        <v>2080.55</v>
      </c>
      <c r="F63" s="169">
        <v>0</v>
      </c>
      <c r="G63" s="169">
        <v>0</v>
      </c>
      <c r="H63" s="169">
        <v>0</v>
      </c>
      <c r="I63" s="170" t="s">
        <v>193</v>
      </c>
    </row>
    <row r="64" spans="1:9" ht="12.75">
      <c r="A64" s="158">
        <v>6940</v>
      </c>
      <c r="B64" s="158" t="s">
        <v>172</v>
      </c>
      <c r="C64" s="169" t="s">
        <v>581</v>
      </c>
      <c r="D64" s="169">
        <v>0</v>
      </c>
      <c r="E64" s="169">
        <v>0</v>
      </c>
      <c r="F64" s="169">
        <v>0</v>
      </c>
      <c r="G64" s="169">
        <v>0</v>
      </c>
      <c r="H64" s="169">
        <v>0</v>
      </c>
      <c r="I64" s="170" t="s">
        <v>193</v>
      </c>
    </row>
    <row r="65" spans="1:9" ht="12.75">
      <c r="A65" s="158">
        <v>7140</v>
      </c>
      <c r="B65" s="158" t="s">
        <v>441</v>
      </c>
      <c r="C65" s="169">
        <v>0</v>
      </c>
      <c r="D65" s="169">
        <v>0</v>
      </c>
      <c r="E65" s="169">
        <v>0</v>
      </c>
      <c r="F65" s="169">
        <v>0</v>
      </c>
      <c r="G65" s="169">
        <v>0</v>
      </c>
      <c r="H65" s="169">
        <v>0</v>
      </c>
      <c r="I65" s="170" t="s">
        <v>193</v>
      </c>
    </row>
    <row r="66" spans="1:9" ht="12.75">
      <c r="A66" s="158">
        <v>7300</v>
      </c>
      <c r="B66" s="158" t="s">
        <v>442</v>
      </c>
      <c r="C66" s="169">
        <v>0</v>
      </c>
      <c r="D66" s="169">
        <v>0</v>
      </c>
      <c r="E66" s="169">
        <v>0</v>
      </c>
      <c r="F66" s="169">
        <v>0</v>
      </c>
      <c r="G66" s="169">
        <v>0</v>
      </c>
      <c r="H66" s="169">
        <v>0</v>
      </c>
      <c r="I66" s="170" t="s">
        <v>193</v>
      </c>
    </row>
    <row r="67" spans="1:9" ht="12.75">
      <c r="A67" s="158">
        <v>7312</v>
      </c>
      <c r="B67" s="158" t="s">
        <v>443</v>
      </c>
      <c r="C67" s="169" t="s">
        <v>581</v>
      </c>
      <c r="D67" s="169">
        <v>955</v>
      </c>
      <c r="E67" s="169">
        <v>955</v>
      </c>
      <c r="F67" s="169">
        <v>0</v>
      </c>
      <c r="G67" s="169">
        <v>955</v>
      </c>
      <c r="H67" s="169">
        <v>955</v>
      </c>
      <c r="I67" s="170" t="s">
        <v>193</v>
      </c>
    </row>
    <row r="68" spans="1:9" ht="12.75">
      <c r="A68" s="158">
        <v>7320</v>
      </c>
      <c r="B68" s="158" t="s">
        <v>444</v>
      </c>
      <c r="C68" s="169" t="s">
        <v>581</v>
      </c>
      <c r="D68" s="169">
        <v>2524.14</v>
      </c>
      <c r="E68" s="169">
        <v>2524.14</v>
      </c>
      <c r="F68" s="169">
        <v>0</v>
      </c>
      <c r="G68" s="169">
        <v>0</v>
      </c>
      <c r="H68" s="169">
        <v>0</v>
      </c>
      <c r="I68" s="170" t="s">
        <v>193</v>
      </c>
    </row>
    <row r="69" spans="1:9" ht="12.75">
      <c r="A69" s="158">
        <v>7381</v>
      </c>
      <c r="B69" s="158" t="s">
        <v>414</v>
      </c>
      <c r="C69" s="169" t="s">
        <v>581</v>
      </c>
      <c r="D69" s="169">
        <v>481</v>
      </c>
      <c r="E69" s="169">
        <v>481</v>
      </c>
      <c r="F69" s="169">
        <v>0</v>
      </c>
      <c r="G69" s="169">
        <v>0</v>
      </c>
      <c r="H69" s="169">
        <v>0</v>
      </c>
      <c r="I69" s="170" t="s">
        <v>193</v>
      </c>
    </row>
    <row r="70" spans="1:9" ht="12.75">
      <c r="A70" s="158">
        <v>7420</v>
      </c>
      <c r="B70" s="158" t="s">
        <v>446</v>
      </c>
      <c r="C70" s="169" t="s">
        <v>581</v>
      </c>
      <c r="D70" s="169">
        <v>0</v>
      </c>
      <c r="E70" s="169">
        <v>0</v>
      </c>
      <c r="F70" s="169">
        <v>0</v>
      </c>
      <c r="G70" s="169">
        <v>25000</v>
      </c>
      <c r="H70" s="169">
        <v>25000</v>
      </c>
      <c r="I70" s="170" t="s">
        <v>193</v>
      </c>
    </row>
    <row r="71" spans="1:9" ht="12.75">
      <c r="A71" s="158">
        <v>7430</v>
      </c>
      <c r="B71" s="158" t="s">
        <v>447</v>
      </c>
      <c r="C71" s="169" t="s">
        <v>581</v>
      </c>
      <c r="D71" s="169">
        <v>0</v>
      </c>
      <c r="E71" s="169">
        <v>0</v>
      </c>
      <c r="F71" s="169">
        <v>0</v>
      </c>
      <c r="G71" s="169">
        <v>0</v>
      </c>
      <c r="H71" s="169">
        <v>0</v>
      </c>
      <c r="I71" s="170" t="s">
        <v>193</v>
      </c>
    </row>
    <row r="72" spans="1:9" ht="12.75">
      <c r="A72" s="158">
        <v>7710</v>
      </c>
      <c r="B72" s="158" t="s">
        <v>448</v>
      </c>
      <c r="C72" s="169" t="s">
        <v>581</v>
      </c>
      <c r="D72" s="169">
        <v>0</v>
      </c>
      <c r="E72" s="169">
        <v>0</v>
      </c>
      <c r="F72" s="169">
        <v>0</v>
      </c>
      <c r="G72" s="169">
        <v>9400</v>
      </c>
      <c r="H72" s="169">
        <v>9400</v>
      </c>
      <c r="I72" s="170" t="s">
        <v>193</v>
      </c>
    </row>
    <row r="73" spans="1:9" ht="12.75">
      <c r="A73" s="158">
        <v>7720</v>
      </c>
      <c r="B73" s="158" t="s">
        <v>175</v>
      </c>
      <c r="C73" s="169" t="s">
        <v>581</v>
      </c>
      <c r="D73" s="169">
        <v>0</v>
      </c>
      <c r="E73" s="169">
        <v>0</v>
      </c>
      <c r="F73" s="169">
        <v>0</v>
      </c>
      <c r="G73" s="169">
        <v>0</v>
      </c>
      <c r="H73" s="169">
        <v>0</v>
      </c>
      <c r="I73" s="170" t="s">
        <v>193</v>
      </c>
    </row>
    <row r="74" spans="1:9" ht="12.75">
      <c r="A74" s="158">
        <v>7770</v>
      </c>
      <c r="B74" s="158" t="s">
        <v>82</v>
      </c>
      <c r="C74" s="169" t="s">
        <v>581</v>
      </c>
      <c r="D74" s="169">
        <v>3555</v>
      </c>
      <c r="E74" s="169">
        <v>3555</v>
      </c>
      <c r="F74" s="169">
        <v>0</v>
      </c>
      <c r="G74" s="169">
        <v>3405</v>
      </c>
      <c r="H74" s="169">
        <v>3405</v>
      </c>
      <c r="I74" s="170" t="s">
        <v>193</v>
      </c>
    </row>
    <row r="75" spans="1:9" ht="12.75">
      <c r="A75" s="158">
        <v>8050</v>
      </c>
      <c r="B75" s="158" t="s">
        <v>449</v>
      </c>
      <c r="C75" s="169" t="s">
        <v>581</v>
      </c>
      <c r="D75" s="169">
        <v>-19822.68</v>
      </c>
      <c r="E75" s="169">
        <v>-19822.68</v>
      </c>
      <c r="F75" s="169">
        <v>0</v>
      </c>
      <c r="G75" s="169">
        <v>-18321.86</v>
      </c>
      <c r="H75" s="169">
        <v>-18321.86</v>
      </c>
      <c r="I75" s="170" t="s">
        <v>193</v>
      </c>
    </row>
    <row r="76" spans="1:9" ht="12.75">
      <c r="A76" s="158">
        <v>8060</v>
      </c>
      <c r="B76" s="158" t="s">
        <v>450</v>
      </c>
      <c r="C76" s="169" t="s">
        <v>581</v>
      </c>
      <c r="D76" s="169">
        <v>0</v>
      </c>
      <c r="E76" s="169">
        <v>0</v>
      </c>
      <c r="F76" s="169">
        <v>0</v>
      </c>
      <c r="G76" s="169">
        <v>-4594.02</v>
      </c>
      <c r="H76" s="169">
        <v>-4594.02</v>
      </c>
      <c r="I76" s="170" t="s">
        <v>193</v>
      </c>
    </row>
    <row r="77" spans="1:9" ht="12.75">
      <c r="A77" s="158">
        <v>8150</v>
      </c>
      <c r="B77" s="158" t="s">
        <v>85</v>
      </c>
      <c r="C77" s="169" t="s">
        <v>581</v>
      </c>
      <c r="D77" s="169">
        <v>0</v>
      </c>
      <c r="E77" s="169">
        <v>0</v>
      </c>
      <c r="F77" s="169">
        <v>0</v>
      </c>
      <c r="G77" s="169">
        <v>0</v>
      </c>
      <c r="H77" s="169">
        <v>0</v>
      </c>
      <c r="I77" s="170" t="s">
        <v>193</v>
      </c>
    </row>
    <row r="78" spans="1:9" ht="12.75">
      <c r="A78" s="158">
        <v>8160</v>
      </c>
      <c r="B78" s="158" t="s">
        <v>451</v>
      </c>
      <c r="C78" s="169" t="s">
        <v>581</v>
      </c>
      <c r="D78" s="169">
        <v>14173.33</v>
      </c>
      <c r="E78" s="169">
        <v>14173.33</v>
      </c>
      <c r="F78" s="169">
        <v>0</v>
      </c>
      <c r="G78" s="169">
        <v>0</v>
      </c>
      <c r="H78" s="169">
        <v>0</v>
      </c>
      <c r="I78" s="170" t="s">
        <v>193</v>
      </c>
    </row>
    <row r="79" spans="1:9" ht="12.75">
      <c r="A79" s="158">
        <v>8800</v>
      </c>
      <c r="B79" s="158" t="s">
        <v>452</v>
      </c>
      <c r="C79" s="169">
        <v>0</v>
      </c>
      <c r="D79" s="169">
        <v>81095.03</v>
      </c>
      <c r="E79" s="169">
        <v>81095.03</v>
      </c>
      <c r="F79" s="169">
        <v>0</v>
      </c>
      <c r="G79" s="169">
        <v>13484.19</v>
      </c>
      <c r="H79" s="169">
        <v>13484.19</v>
      </c>
      <c r="I79" s="170" t="s">
        <v>193</v>
      </c>
    </row>
    <row r="80" spans="1:9" ht="12.75" customHeight="1">
      <c r="A80" s="172" t="s">
        <v>583</v>
      </c>
      <c r="B80" s="172"/>
      <c r="C80" s="169">
        <v>0</v>
      </c>
      <c r="D80" s="169">
        <v>0</v>
      </c>
      <c r="E80" s="173">
        <v>0</v>
      </c>
      <c r="F80" s="169">
        <v>0</v>
      </c>
      <c r="G80" s="169">
        <v>0</v>
      </c>
      <c r="H80" s="173">
        <v>0</v>
      </c>
      <c r="I80" s="170" t="s">
        <v>193</v>
      </c>
    </row>
  </sheetData>
  <sheetProtection selectLockedCells="1" selectUnlockedCells="1"/>
  <mergeCells count="12">
    <mergeCell ref="A1:I1"/>
    <mergeCell ref="A2:I2"/>
    <mergeCell ref="A3:I3"/>
    <mergeCell ref="A4:B4"/>
    <mergeCell ref="C4:E4"/>
    <mergeCell ref="F4:H4"/>
    <mergeCell ref="A27:B27"/>
    <mergeCell ref="A28:I28"/>
    <mergeCell ref="A29:B29"/>
    <mergeCell ref="C29:E29"/>
    <mergeCell ref="F29:H29"/>
    <mergeCell ref="A80:B80"/>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5" r:id="rId20" display="Detaljer"/>
    <hyperlink ref="I26" r:id="rId21" display="Detaljer"/>
    <hyperlink ref="I27"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 ref="I69" r:id="rId61" display="Detaljer"/>
    <hyperlink ref="I70" r:id="rId62" display="Detaljer"/>
    <hyperlink ref="I71" r:id="rId63" display="Detaljer"/>
    <hyperlink ref="I72" r:id="rId64" display="Detaljer"/>
    <hyperlink ref="I73" r:id="rId65" display="Detaljer"/>
    <hyperlink ref="I74" r:id="rId66" display="Detaljer"/>
    <hyperlink ref="I75" r:id="rId67" display="Detaljer"/>
    <hyperlink ref="I76" r:id="rId68" display="Detaljer"/>
    <hyperlink ref="I77" r:id="rId69" display="Detaljer"/>
    <hyperlink ref="I78" r:id="rId70" display="Detaljer"/>
    <hyperlink ref="I79" r:id="rId71" display="Detaljer"/>
    <hyperlink ref="I80" r:id="rId72"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Roman,Regular"&amp;12Side &amp;P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1:H41"/>
  <sheetViews>
    <sheetView workbookViewId="0" topLeftCell="A13">
      <selection activeCell="D23" sqref="D23"/>
    </sheetView>
  </sheetViews>
  <sheetFormatPr defaultColWidth="9.140625" defaultRowHeight="12.75"/>
  <cols>
    <col min="1" max="1" width="7.8515625" style="0" customWidth="1"/>
    <col min="2" max="2" width="36.00390625" style="0" customWidth="1"/>
    <col min="3" max="3" width="5.57421875" style="0" customWidth="1"/>
    <col min="4" max="4" width="15.57421875" style="85" customWidth="1"/>
    <col min="5" max="5" width="7.8515625" style="85" customWidth="1"/>
    <col min="6" max="6" width="20.57421875" style="85" customWidth="1"/>
    <col min="7" max="7" width="11.7109375" style="0" customWidth="1"/>
    <col min="8" max="8" width="6.140625" style="0" customWidth="1"/>
    <col min="9" max="16384" width="11.7109375" style="0" customWidth="1"/>
  </cols>
  <sheetData>
    <row r="1" ht="48" customHeight="1">
      <c r="B1" s="86" t="s">
        <v>584</v>
      </c>
    </row>
    <row r="2" spans="2:6" ht="30" customHeight="1">
      <c r="B2" s="87"/>
      <c r="D2" s="150">
        <v>40908</v>
      </c>
      <c r="F2" s="104" t="s">
        <v>585</v>
      </c>
    </row>
    <row r="3" spans="2:4" ht="23.25" customHeight="1">
      <c r="B3" s="90" t="s">
        <v>1</v>
      </c>
      <c r="C3" t="s">
        <v>2</v>
      </c>
      <c r="D3"/>
    </row>
    <row r="4" ht="12.75">
      <c r="D4"/>
    </row>
    <row r="5" spans="2:4" ht="12.75">
      <c r="B5" s="87" t="s">
        <v>3</v>
      </c>
      <c r="D5"/>
    </row>
    <row r="6" spans="2:6" ht="12.75">
      <c r="B6" t="s">
        <v>4</v>
      </c>
      <c r="C6">
        <v>1</v>
      </c>
      <c r="D6" s="85">
        <f>'2011 Lodo'!$E11</f>
        <v>102735</v>
      </c>
      <c r="F6" s="85">
        <f>'2010 Lodo'!$E9</f>
        <v>69120</v>
      </c>
    </row>
    <row r="7" spans="2:6" ht="12.75">
      <c r="B7" t="s">
        <v>5</v>
      </c>
      <c r="C7">
        <v>2</v>
      </c>
      <c r="D7" s="85">
        <f>SUM('2011 Lodo'!$E14:$E16)</f>
        <v>1107602.54</v>
      </c>
      <c r="F7" s="85">
        <f>SUM('2010 Lodo'!$E12:$E14)</f>
        <v>971817.48</v>
      </c>
    </row>
    <row r="8" spans="2:6" ht="12.75">
      <c r="B8" t="s">
        <v>6</v>
      </c>
      <c r="C8">
        <v>3</v>
      </c>
      <c r="D8" s="85">
        <f>SUM('2011 Lodo'!$E17:$E18)</f>
        <v>282859.81</v>
      </c>
      <c r="F8" s="85">
        <f>SUM('2010 Lodo'!$E15:$E16)</f>
        <v>480983.08999999997</v>
      </c>
    </row>
    <row r="9" spans="2:6" ht="12.75">
      <c r="B9" t="s">
        <v>7</v>
      </c>
      <c r="D9" s="85">
        <f>SUM('2011 Lodo'!$E19)</f>
        <v>165.57</v>
      </c>
      <c r="F9" s="85">
        <f>SUM('2010 Lodo'!$E17)</f>
        <v>165.41</v>
      </c>
    </row>
    <row r="10" spans="2:6" ht="18" customHeight="1">
      <c r="B10" s="87" t="s">
        <v>8</v>
      </c>
      <c r="D10" s="89">
        <f>SUM(D6:D9)</f>
        <v>1493362.9200000002</v>
      </c>
      <c r="F10" s="89">
        <f>SUM(F6:F9)</f>
        <v>1522085.9799999997</v>
      </c>
    </row>
    <row r="11" spans="2:6" ht="21.75" customHeight="1">
      <c r="B11" s="91" t="s">
        <v>9</v>
      </c>
      <c r="D11" s="89">
        <f>D10</f>
        <v>1493362.9200000002</v>
      </c>
      <c r="F11" s="89">
        <f>F10</f>
        <v>1522085.9799999997</v>
      </c>
    </row>
    <row r="12" ht="39.75" customHeight="1">
      <c r="B12" s="90" t="s">
        <v>10</v>
      </c>
    </row>
    <row r="14" ht="12.75">
      <c r="B14" s="87" t="s">
        <v>11</v>
      </c>
    </row>
    <row r="15" spans="2:6" ht="12.75">
      <c r="B15" t="s">
        <v>12</v>
      </c>
      <c r="D15" s="85">
        <f>-SUM('2011 Lodo'!$E20)</f>
        <v>1069015.48</v>
      </c>
      <c r="F15" s="85">
        <f>-SUM('2010 Lodo'!$E18)</f>
        <v>950228.02</v>
      </c>
    </row>
    <row r="16" spans="2:6" ht="12.75">
      <c r="B16" t="s">
        <v>13</v>
      </c>
      <c r="D16" s="85">
        <f>-SUM('2011 Lodo'!$E21)</f>
        <v>13484.19</v>
      </c>
      <c r="F16" s="85">
        <f>-SUM('2010 Lodo'!$E19)</f>
        <v>118787.46</v>
      </c>
    </row>
    <row r="17" spans="2:6" ht="18" customHeight="1">
      <c r="B17" s="87" t="s">
        <v>14</v>
      </c>
      <c r="D17" s="89">
        <f>SUM(D15:D16)</f>
        <v>1082499.67</v>
      </c>
      <c r="F17" s="89">
        <f>SUM(F15:F16)</f>
        <v>1069015.48</v>
      </c>
    </row>
    <row r="19" ht="12.75">
      <c r="B19" s="87" t="s">
        <v>15</v>
      </c>
    </row>
    <row r="20" spans="2:6" ht="12.75">
      <c r="B20" s="138" t="s">
        <v>58</v>
      </c>
      <c r="C20" s="138">
        <v>4.5</v>
      </c>
      <c r="D20" s="139"/>
      <c r="E20" s="139"/>
      <c r="F20" s="139">
        <f>-SUM('2010 Lodo'!$E6)</f>
        <v>20000</v>
      </c>
    </row>
    <row r="21" spans="2:6" ht="12.75">
      <c r="B21" s="138" t="s">
        <v>454</v>
      </c>
      <c r="C21" s="138">
        <v>4</v>
      </c>
      <c r="D21" s="139">
        <f>-'2011 Lodo'!$E8-'2011 Lodo'!$E9</f>
        <v>16747</v>
      </c>
      <c r="E21" s="139"/>
      <c r="F21" s="139"/>
    </row>
    <row r="22" spans="2:6" ht="12.75">
      <c r="B22" t="s">
        <v>16</v>
      </c>
      <c r="D22" s="85">
        <f>-SUM('2011 Lodo'!$E22)</f>
        <v>1886.25</v>
      </c>
      <c r="F22" s="85">
        <f>-SUM('2010 Lodo'!$E20)</f>
        <v>12210.5</v>
      </c>
    </row>
    <row r="23" spans="2:6" ht="12.75">
      <c r="B23" t="s">
        <v>18</v>
      </c>
      <c r="C23" t="s">
        <v>289</v>
      </c>
      <c r="D23" s="85">
        <f>-SUM('2011 Lodo'!$E24)</f>
        <v>392230</v>
      </c>
      <c r="F23" s="85">
        <f>-SUM('2010 Lodo'!$E22)</f>
        <v>420860</v>
      </c>
    </row>
    <row r="24" spans="2:6" ht="18" customHeight="1">
      <c r="B24" s="87" t="s">
        <v>20</v>
      </c>
      <c r="D24" s="89">
        <f>SUM(D20:D23)</f>
        <v>410863.25</v>
      </c>
      <c r="F24" s="89">
        <f>SUM(F20:F23)</f>
        <v>453070.5</v>
      </c>
    </row>
    <row r="25" ht="12.75">
      <c r="B25" s="87"/>
    </row>
    <row r="26" spans="2:6" ht="18" customHeight="1">
      <c r="B26" s="91" t="s">
        <v>21</v>
      </c>
      <c r="D26" s="89">
        <f>D17+D24</f>
        <v>1493362.92</v>
      </c>
      <c r="F26" s="89">
        <f>F17+F24</f>
        <v>1522085.98</v>
      </c>
    </row>
    <row r="27" spans="2:6" ht="46.5" customHeight="1">
      <c r="B27" s="93" t="s">
        <v>586</v>
      </c>
      <c r="C27" s="93"/>
      <c r="D27" s="93"/>
      <c r="E27" s="93"/>
      <c r="F27" s="93"/>
    </row>
    <row r="28" spans="2:6" ht="12.75" customHeight="1">
      <c r="B28" s="93" t="s">
        <v>485</v>
      </c>
      <c r="C28" s="93"/>
      <c r="D28" s="93"/>
      <c r="E28" s="93"/>
      <c r="F28" s="93"/>
    </row>
    <row r="29" spans="2:6" ht="12.75" customHeight="1">
      <c r="B29" s="94" t="s">
        <v>587</v>
      </c>
      <c r="C29" s="94"/>
      <c r="D29" s="94"/>
      <c r="E29" s="94"/>
      <c r="F29" s="94"/>
    </row>
    <row r="30" spans="2:6" ht="12.75" customHeight="1">
      <c r="B30" s="94" t="s">
        <v>588</v>
      </c>
      <c r="C30" s="94"/>
      <c r="D30" s="94"/>
      <c r="E30" s="94"/>
      <c r="F30" s="94"/>
    </row>
    <row r="31" spans="2:8" ht="12.75" customHeight="1">
      <c r="B31" s="96" t="s">
        <v>489</v>
      </c>
      <c r="C31" s="96"/>
      <c r="D31" s="96"/>
      <c r="E31" s="96"/>
      <c r="F31" s="96"/>
      <c r="G31" s="96"/>
      <c r="H31" s="96"/>
    </row>
    <row r="32" spans="2:8" ht="12.75" customHeight="1">
      <c r="B32" s="96" t="s">
        <v>589</v>
      </c>
      <c r="C32" s="96"/>
      <c r="D32" s="96"/>
      <c r="E32" s="96"/>
      <c r="F32" s="96"/>
      <c r="G32" s="96"/>
      <c r="H32" s="96"/>
    </row>
    <row r="33" spans="2:6" ht="12.75" customHeight="1">
      <c r="B33" s="93" t="s">
        <v>461</v>
      </c>
      <c r="C33" s="93"/>
      <c r="D33" s="93"/>
      <c r="E33" s="93"/>
      <c r="F33" s="93"/>
    </row>
    <row r="34" spans="2:6" ht="41.25" customHeight="1">
      <c r="B34" s="57"/>
      <c r="C34" s="97" t="s">
        <v>590</v>
      </c>
      <c r="D34" s="97"/>
      <c r="E34" s="57"/>
      <c r="F34" s="98"/>
    </row>
    <row r="35" spans="2:6" ht="44.25" customHeight="1">
      <c r="B35" s="57"/>
      <c r="C35" s="57"/>
      <c r="D35" s="98"/>
      <c r="E35" s="98"/>
      <c r="F35" s="98"/>
    </row>
    <row r="36" spans="2:6" ht="12.75" customHeight="1">
      <c r="B36" s="57"/>
      <c r="C36" s="97" t="s">
        <v>492</v>
      </c>
      <c r="D36" s="97"/>
      <c r="E36" s="57"/>
      <c r="F36" s="98"/>
    </row>
    <row r="37" spans="2:6" ht="12.75">
      <c r="B37" s="57"/>
      <c r="C37" s="97" t="s">
        <v>591</v>
      </c>
      <c r="D37" s="97"/>
      <c r="E37" s="57"/>
      <c r="F37" s="98"/>
    </row>
    <row r="38" spans="2:6" ht="56.25" customHeight="1">
      <c r="B38" s="57" t="s">
        <v>592</v>
      </c>
      <c r="C38" s="97" t="s">
        <v>556</v>
      </c>
      <c r="D38" s="97"/>
      <c r="E38" s="57"/>
      <c r="F38" s="98" t="s">
        <v>593</v>
      </c>
    </row>
    <row r="39" spans="2:6" ht="16.5" customHeight="1">
      <c r="B39" s="57" t="s">
        <v>30</v>
      </c>
      <c r="C39" s="97" t="s">
        <v>30</v>
      </c>
      <c r="D39" s="97"/>
      <c r="E39" s="57"/>
      <c r="F39" s="98" t="s">
        <v>30</v>
      </c>
    </row>
    <row r="40" spans="2:6" ht="66.75" customHeight="1">
      <c r="B40" s="57" t="s">
        <v>280</v>
      </c>
      <c r="C40" s="97" t="s">
        <v>318</v>
      </c>
      <c r="D40" s="97"/>
      <c r="E40" s="57"/>
      <c r="F40" s="98" t="s">
        <v>594</v>
      </c>
    </row>
    <row r="41" spans="2:6" ht="12.75">
      <c r="B41" s="57" t="s">
        <v>595</v>
      </c>
      <c r="C41" s="97" t="s">
        <v>30</v>
      </c>
      <c r="D41" s="97"/>
      <c r="E41" s="57"/>
      <c r="F41" s="98" t="s">
        <v>595</v>
      </c>
    </row>
  </sheetData>
  <sheetProtection selectLockedCells="1" selectUnlockedCells="1"/>
  <mergeCells count="13">
    <mergeCell ref="B27:F27"/>
    <mergeCell ref="B28:F28"/>
    <mergeCell ref="B29:F29"/>
    <mergeCell ref="B30:F30"/>
    <mergeCell ref="B31:H31"/>
    <mergeCell ref="B33:F33"/>
    <mergeCell ref="C34:D34"/>
    <mergeCell ref="C36:D36"/>
    <mergeCell ref="C37:D37"/>
    <mergeCell ref="C38:D38"/>
    <mergeCell ref="C39:D39"/>
    <mergeCell ref="C40:D40"/>
    <mergeCell ref="C41:D41"/>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H43"/>
  <sheetViews>
    <sheetView workbookViewId="0" topLeftCell="A13">
      <selection activeCell="C32" sqref="C32"/>
    </sheetView>
  </sheetViews>
  <sheetFormatPr defaultColWidth="9.140625" defaultRowHeight="27.75" customHeight="1"/>
  <cols>
    <col min="1" max="1" width="41.421875" style="85" customWidth="1"/>
    <col min="2" max="2" width="7.8515625" style="85" customWidth="1"/>
    <col min="3" max="5" width="14.28125" style="85" customWidth="1"/>
    <col min="6" max="6" width="17.7109375" style="85" customWidth="1"/>
    <col min="7" max="7" width="13.28125" style="85" customWidth="1"/>
    <col min="8" max="8" width="14.28125" style="85" customWidth="1"/>
    <col min="9" max="16384" width="11.57421875" style="85" customWidth="1"/>
  </cols>
  <sheetData>
    <row r="1" ht="48" customHeight="1">
      <c r="A1" s="103" t="s">
        <v>596</v>
      </c>
    </row>
    <row r="2" spans="6:8" ht="30" customHeight="1">
      <c r="F2" s="104" t="s">
        <v>585</v>
      </c>
      <c r="H2" s="104"/>
    </row>
    <row r="3" spans="3:7" s="104" customFormat="1" ht="12.75" customHeight="1">
      <c r="C3" s="108">
        <v>2011</v>
      </c>
      <c r="D3" s="104" t="s">
        <v>561</v>
      </c>
      <c r="E3" s="108">
        <v>2010</v>
      </c>
      <c r="F3" s="104" t="s">
        <v>597</v>
      </c>
      <c r="G3" s="106"/>
    </row>
    <row r="4" spans="4:7" s="104" customFormat="1" ht="12.75" customHeight="1">
      <c r="D4" s="104" t="s">
        <v>323</v>
      </c>
      <c r="F4" s="104" t="s">
        <v>323</v>
      </c>
      <c r="G4"/>
    </row>
    <row r="5" spans="1:6" ht="18" customHeight="1">
      <c r="A5" s="109" t="s">
        <v>41</v>
      </c>
      <c r="B5" s="104" t="s">
        <v>2</v>
      </c>
      <c r="C5" s="104"/>
      <c r="D5" s="104"/>
      <c r="E5" s="104"/>
      <c r="F5" s="104"/>
    </row>
    <row r="6" spans="1:6" ht="15.75" customHeight="1">
      <c r="A6" s="85" t="s">
        <v>42</v>
      </c>
      <c r="C6" s="85">
        <f>-SUM('2011 Lodo'!$E31:$E34)</f>
        <v>425992.5</v>
      </c>
      <c r="D6" s="85">
        <f>SUM('2011 budsjett'!$B15+'2011 budsjett'!$B18)</f>
        <v>409245</v>
      </c>
      <c r="E6" s="85">
        <f>-SUM('2010 Lodo'!$E29:$E32)</f>
        <v>427205</v>
      </c>
      <c r="F6" s="85">
        <f>SUM('2010 budsjett'!$B15+'2010 budsjett'!$B18)</f>
        <v>425320</v>
      </c>
    </row>
    <row r="7" spans="1:6" ht="15" customHeight="1">
      <c r="A7" s="85" t="s">
        <v>43</v>
      </c>
      <c r="B7" s="85" t="s">
        <v>284</v>
      </c>
      <c r="C7" s="85">
        <f>-'2011 Lodo'!$E37</f>
        <v>-46450</v>
      </c>
      <c r="D7" s="85">
        <f>SUM('2011 budsjett'!$B19)</f>
        <v>-28647.15</v>
      </c>
      <c r="E7" s="85">
        <f>-'2010 Lodo'!$E35</f>
        <v>-44155</v>
      </c>
      <c r="F7" s="85">
        <f>SUM('2010 budsjett'!$B19)</f>
        <v>-29772.4</v>
      </c>
    </row>
    <row r="8" spans="1:6" ht="12.75" customHeight="1">
      <c r="A8" s="85" t="s">
        <v>48</v>
      </c>
      <c r="C8" s="85">
        <f>SUM('2011 Lodo'!$E30,'2011 Lodo'!$E35,'2011 Lodo'!$E36)</f>
        <v>0</v>
      </c>
      <c r="D8" s="85">
        <f>SUM('2011 budsjett'!$B22:$B24)</f>
        <v>0</v>
      </c>
      <c r="E8" s="85">
        <f>SUM('2010 Lodo'!$E28,'2010 Lodo'!$E33,'2010 Lodo'!$E34)</f>
        <v>0</v>
      </c>
      <c r="F8" s="85">
        <f>SUM('2010 budsjett'!$B22:$B24)</f>
        <v>0</v>
      </c>
    </row>
    <row r="9" spans="1:3" ht="12.75" customHeight="1">
      <c r="A9" s="85" t="s">
        <v>598</v>
      </c>
      <c r="B9" s="85" t="s">
        <v>286</v>
      </c>
      <c r="C9" s="85">
        <f>-'2011 Lodo'!E38</f>
        <v>70000</v>
      </c>
    </row>
    <row r="10" spans="1:6" s="89" customFormat="1" ht="21" customHeight="1">
      <c r="A10" s="89" t="s">
        <v>50</v>
      </c>
      <c r="C10" s="89">
        <f>SUM(C6:C9)</f>
        <v>449542.5</v>
      </c>
      <c r="D10" s="89">
        <f>SUM(D6:D9)</f>
        <v>380597.85</v>
      </c>
      <c r="E10" s="89">
        <f>SUM(E6:E9)</f>
        <v>383050</v>
      </c>
      <c r="F10" s="89">
        <f>SUM(F6:F9)</f>
        <v>395547.6</v>
      </c>
    </row>
    <row r="11" ht="27.75" customHeight="1">
      <c r="A11" s="109" t="s">
        <v>51</v>
      </c>
    </row>
    <row r="12" spans="1:6" ht="18.75" customHeight="1">
      <c r="A12" s="85" t="s">
        <v>562</v>
      </c>
      <c r="C12" s="114">
        <f>SUM('2011 Lodo'!$E39:$E42)</f>
        <v>196455.55000000002</v>
      </c>
      <c r="D12" s="85">
        <f>SUM('2011 budsjett'!$B34)</f>
        <v>219935.33999999997</v>
      </c>
      <c r="E12" s="85">
        <f>SUM('2010 Lodo'!$E36:$E39)</f>
        <v>207481.5</v>
      </c>
      <c r="F12" s="85">
        <f>SUM('2010 budsjett'!$B34)</f>
        <v>244911.71399999998</v>
      </c>
    </row>
    <row r="13" spans="1:6" ht="12.75" customHeight="1">
      <c r="A13" s="85" t="s">
        <v>53</v>
      </c>
      <c r="C13" s="114">
        <f>'2011 Lodo'!E65</f>
        <v>0</v>
      </c>
      <c r="D13" s="85">
        <f>SUM('2011 budsjett'!$B58)</f>
        <v>0</v>
      </c>
      <c r="E13" s="85">
        <f>SUM('2010 Lodo'!$E61)</f>
        <v>0</v>
      </c>
      <c r="F13" s="85">
        <f>SUM('2010 budsjett'!$B58)</f>
        <v>0</v>
      </c>
    </row>
    <row r="14" spans="1:6" ht="12.75" customHeight="1">
      <c r="A14" s="85" t="s">
        <v>346</v>
      </c>
      <c r="C14" s="114">
        <f>'2011 Lodo'!E53</f>
        <v>2490</v>
      </c>
      <c r="D14" s="85">
        <f>SUM('2011 budsjett'!$B49)</f>
        <v>10000</v>
      </c>
      <c r="E14" s="85">
        <f>SUM('2010 Lodo'!$E51)</f>
        <v>2983.08</v>
      </c>
      <c r="F14" s="85">
        <f>SUM('2010 budsjett'!$B49)</f>
        <v>20000</v>
      </c>
    </row>
    <row r="15" spans="1:6" ht="12.75" customHeight="1">
      <c r="A15" s="85" t="s">
        <v>55</v>
      </c>
      <c r="C15" s="114">
        <f>'2011 Lodo'!E54</f>
        <v>5880</v>
      </c>
      <c r="D15" s="85">
        <f>SUM('2011 budsjett'!$B50)</f>
        <v>12000</v>
      </c>
      <c r="E15" s="85">
        <f>SUM('2010 Lodo'!$E52)</f>
        <v>2156.5</v>
      </c>
      <c r="F15" s="85">
        <f>SUM('2010 budsjett'!$B50)</f>
        <v>15000</v>
      </c>
    </row>
    <row r="16" spans="1:6" ht="12.75" customHeight="1">
      <c r="A16" s="85" t="s">
        <v>171</v>
      </c>
      <c r="C16" s="139"/>
      <c r="D16" s="85">
        <f>SUM('2011 budsjett'!$B53)</f>
        <v>15000</v>
      </c>
      <c r="F16" s="85">
        <f>SUM('2010 budsjett'!$B53)</f>
        <v>25000</v>
      </c>
    </row>
    <row r="17" spans="1:6" ht="12.75" customHeight="1">
      <c r="A17" s="85" t="s">
        <v>60</v>
      </c>
      <c r="B17"/>
      <c r="C17" s="114">
        <f>'2011 Lodo'!E45</f>
        <v>0</v>
      </c>
      <c r="D17" s="85">
        <f>SUM('2011 budsjett'!$B55)</f>
        <v>5000</v>
      </c>
      <c r="E17" s="85">
        <f>SUM('2010 Lodo'!$E43)</f>
        <v>0</v>
      </c>
      <c r="F17" s="85">
        <f>SUM('2010 budsjett'!$B55)</f>
        <v>5000</v>
      </c>
    </row>
    <row r="18" spans="1:6" ht="12.75" customHeight="1">
      <c r="A18" s="85" t="s">
        <v>61</v>
      </c>
      <c r="B18" s="85" t="s">
        <v>285</v>
      </c>
      <c r="C18" s="114">
        <f>'2011 Lodo'!E50</f>
        <v>36789.25</v>
      </c>
      <c r="D18" s="85">
        <f>SUM('2011 budsjett'!$B46)</f>
        <v>35000</v>
      </c>
      <c r="E18" s="85">
        <f>SUM('2010 Lodo'!$E48)</f>
        <v>33347.5</v>
      </c>
      <c r="F18" s="85">
        <f>SUM('2010 budsjett'!$B46)</f>
        <v>40000</v>
      </c>
    </row>
    <row r="19" spans="1:6" ht="12.75" customHeight="1">
      <c r="A19" s="85" t="s">
        <v>65</v>
      </c>
      <c r="C19" s="114"/>
      <c r="D19" s="85">
        <f>SUM('2011 budsjett'!$B41)</f>
        <v>3000</v>
      </c>
      <c r="F19" s="85">
        <f>SUM('2010 budsjett'!$B41)</f>
        <v>6000</v>
      </c>
    </row>
    <row r="20" spans="1:6" ht="12.75" customHeight="1">
      <c r="A20" s="85" t="s">
        <v>66</v>
      </c>
      <c r="C20" s="114">
        <f>'2011 Lodo'!E46</f>
        <v>27930.52</v>
      </c>
      <c r="D20" s="85">
        <f>SUM('2011 budsjett'!$B42)</f>
        <v>30000</v>
      </c>
      <c r="E20" s="85">
        <f>SUM('2010 Lodo'!$E44)</f>
        <v>7800</v>
      </c>
      <c r="F20" s="85">
        <f>SUM('2010 budsjett'!$B42)</f>
        <v>12000</v>
      </c>
    </row>
    <row r="21" spans="1:6" ht="12.75" customHeight="1">
      <c r="A21" s="85" t="s">
        <v>68</v>
      </c>
      <c r="C21" s="114">
        <f>SUM('2011 Lodo'!E47:E48)</f>
        <v>26593.75</v>
      </c>
      <c r="D21" s="85">
        <f>SUM('2011 budsjett'!$B43:$B44)</f>
        <v>23000</v>
      </c>
      <c r="E21" s="85">
        <f>SUM('2010 Lodo'!$E45:$E46)</f>
        <v>22125</v>
      </c>
      <c r="F21" s="85">
        <f>SUM('2010 budsjett'!$B43:$B44)</f>
        <v>20000</v>
      </c>
    </row>
    <row r="22" spans="1:6" ht="12.75" customHeight="1">
      <c r="A22" s="85" t="s">
        <v>70</v>
      </c>
      <c r="C22" s="114">
        <f>'2011 Lodo'!E60</f>
        <v>0</v>
      </c>
      <c r="D22" s="85">
        <f>SUM('2011 budsjett'!$B54)</f>
        <v>5000</v>
      </c>
      <c r="E22" s="85">
        <f>SUM('2010 Lodo'!$E57)</f>
        <v>2590</v>
      </c>
      <c r="F22" s="85">
        <f>SUM('2010 budsjett'!$B54)</f>
        <v>10000</v>
      </c>
    </row>
    <row r="23" spans="1:6" ht="12.75" customHeight="1">
      <c r="A23" s="85" t="s">
        <v>71</v>
      </c>
      <c r="C23" s="114">
        <f>'2011 Lodo'!E64</f>
        <v>9400</v>
      </c>
      <c r="D23" s="85">
        <f>SUM('2011 budsjett'!$B57)</f>
        <v>5000</v>
      </c>
      <c r="E23" s="85">
        <f>SUM('2010 Lodo'!$E60)</f>
        <v>0</v>
      </c>
      <c r="F23" s="85">
        <f>SUM('2010 budsjett'!$B57)</f>
        <v>10000</v>
      </c>
    </row>
    <row r="24" spans="1:6" ht="12.75" customHeight="1">
      <c r="A24" s="85" t="s">
        <v>72</v>
      </c>
      <c r="C24" s="114">
        <f>SUM('2011 Lodo'!E62:E63)</f>
        <v>25000</v>
      </c>
      <c r="D24" s="85">
        <f>SUM('2011 budsjett'!$B56)</f>
        <v>500</v>
      </c>
      <c r="E24" s="85">
        <f>SUM('2010 Lodo'!$E59)</f>
        <v>0</v>
      </c>
      <c r="F24" s="85">
        <f>SUM('2010 budsjett'!$B56)</f>
        <v>500</v>
      </c>
    </row>
    <row r="25" spans="1:6" ht="12.75" customHeight="1">
      <c r="A25" s="85" t="s">
        <v>73</v>
      </c>
      <c r="C25" s="114">
        <f>'2011 Lodo'!E59</f>
        <v>955</v>
      </c>
      <c r="D25" s="85">
        <f>SUM('2011 budsjett'!$B52)</f>
        <v>30000</v>
      </c>
      <c r="E25" s="85">
        <f>SUM('2010 Lodo'!$E56)</f>
        <v>955</v>
      </c>
      <c r="F25" s="85">
        <f>SUM('2010 budsjett'!$B52)</f>
        <v>3000</v>
      </c>
    </row>
    <row r="26" spans="1:6" ht="12.75" customHeight="1">
      <c r="A26" s="85" t="s">
        <v>74</v>
      </c>
      <c r="C26" s="114">
        <f>'2011 Lodo'!E44</f>
        <v>10303</v>
      </c>
      <c r="D26" s="85">
        <f>SUM('2011 budsjett'!$B40)</f>
        <v>10500</v>
      </c>
      <c r="E26" s="85">
        <f>SUM('2010 Lodo'!$E41)</f>
        <v>10303</v>
      </c>
      <c r="F26" s="85">
        <f>SUM('2010 budsjett'!$B40)</f>
        <v>10000</v>
      </c>
    </row>
    <row r="27" spans="1:6" ht="15" customHeight="1">
      <c r="A27" s="85" t="s">
        <v>75</v>
      </c>
      <c r="C27" s="114">
        <f>SUM('2011 Lodo'!E56,'2011 Lodo'!E52,'2011 Lodo'!E51)</f>
        <v>0</v>
      </c>
      <c r="D27" s="85">
        <f>SUM('2011 budsjett'!$B51,'2011 budsjett'!$B48,'2011 budsjett'!$B47)</f>
        <v>2000</v>
      </c>
      <c r="E27" s="85">
        <f>SUM('2010 Lodo'!$E53,'2010 Lodo'!$E50,'2010 Lodo'!$E49)</f>
        <v>0</v>
      </c>
      <c r="F27" s="85">
        <f>SUM('2010 budsjett'!$B51,'2010 budsjett'!$B48,'2010 budsjett'!$B47)</f>
        <v>2000</v>
      </c>
    </row>
    <row r="28" spans="1:3" ht="12.75" customHeight="1">
      <c r="A28" s="85" t="s">
        <v>599</v>
      </c>
      <c r="C28" s="114">
        <f>SUM('2011 Lodo'!$E55)</f>
        <v>113772.12</v>
      </c>
    </row>
    <row r="29" spans="1:6" s="89" customFormat="1" ht="25.5" customHeight="1">
      <c r="A29" s="89" t="s">
        <v>78</v>
      </c>
      <c r="C29" s="89">
        <f>SUM(C12:C28)</f>
        <v>455569.19000000006</v>
      </c>
      <c r="D29" s="89">
        <f>SUM(D12:D28)</f>
        <v>405935.33999999997</v>
      </c>
      <c r="E29" s="89">
        <f>SUM(E12:E28)</f>
        <v>289741.58</v>
      </c>
      <c r="F29" s="89">
        <f>SUM(F12:F28)</f>
        <v>423411.714</v>
      </c>
    </row>
    <row r="30" spans="1:6" s="109" customFormat="1" ht="40.5" customHeight="1">
      <c r="A30" s="109" t="s">
        <v>79</v>
      </c>
      <c r="C30" s="109">
        <f>C10-C29</f>
        <v>-6026.6900000000605</v>
      </c>
      <c r="D30" s="109">
        <f>D10-D29</f>
        <v>-25337.48999999999</v>
      </c>
      <c r="E30" s="109">
        <f>E10-E29</f>
        <v>93308.41999999998</v>
      </c>
      <c r="F30" s="109">
        <f>F10-F29</f>
        <v>-27864.114</v>
      </c>
    </row>
    <row r="31" ht="27" customHeight="1">
      <c r="A31" s="89" t="s">
        <v>80</v>
      </c>
    </row>
    <row r="32" spans="1:6" ht="18" customHeight="1">
      <c r="A32" s="85" t="s">
        <v>81</v>
      </c>
      <c r="C32" s="85">
        <f>-SUM('2011 Lodo'!$E67)</f>
        <v>18321.86</v>
      </c>
      <c r="D32" s="85">
        <f>-SUM('2010 budsjett'!$B64)</f>
        <v>20000</v>
      </c>
      <c r="E32" s="85">
        <f>-SUM('2010 Lodo'!$E63)</f>
        <v>19655.64</v>
      </c>
      <c r="F32" s="85">
        <f>-SUM('2010 budsjett'!$B64)</f>
        <v>20000</v>
      </c>
    </row>
    <row r="33" spans="1:6" ht="12.75" customHeight="1">
      <c r="A33" s="85" t="s">
        <v>82</v>
      </c>
      <c r="C33" s="85">
        <f>-SUM('2011 Lodo'!$E66)</f>
        <v>-3405</v>
      </c>
      <c r="D33" s="85">
        <f>-SUM('2010 budsjett'!$B63)</f>
        <v>-1600</v>
      </c>
      <c r="E33" s="85">
        <f>-SUM('2010 Lodo'!$E62)</f>
        <v>-3419.5</v>
      </c>
      <c r="F33" s="85">
        <f>-SUM('2010 budsjett'!$B63)</f>
        <v>-1600</v>
      </c>
    </row>
    <row r="34" spans="1:6" ht="12.75" customHeight="1">
      <c r="A34" s="85" t="s">
        <v>83</v>
      </c>
      <c r="C34" s="85">
        <f>-SUM('2011 Lodo'!$E68)</f>
        <v>4594.02</v>
      </c>
      <c r="D34" s="85">
        <f>SUM('2010 budsjett'!$B67)</f>
        <v>0</v>
      </c>
      <c r="E34" s="85">
        <f>-SUM('2010 Lodo'!$E64)</f>
        <v>9303.59</v>
      </c>
      <c r="F34" s="85">
        <f>SUM('2010 budsjett'!$B67)</f>
        <v>0</v>
      </c>
    </row>
    <row r="35" spans="1:6" ht="12.75" customHeight="1">
      <c r="A35" s="85" t="s">
        <v>84</v>
      </c>
      <c r="B35" s="119"/>
      <c r="C35" s="119">
        <f>'2010 Lodo'!$E66</f>
        <v>0</v>
      </c>
      <c r="D35" s="85">
        <f>SUM('2010 budsjett'!$B68)</f>
        <v>0</v>
      </c>
      <c r="E35" s="119">
        <f>'2010 Lodo'!$E66</f>
        <v>0</v>
      </c>
      <c r="F35" s="85">
        <f>SUM('2010 budsjett'!$B68)</f>
        <v>0</v>
      </c>
    </row>
    <row r="36" spans="1:6" ht="12.75" customHeight="1">
      <c r="A36" s="85" t="s">
        <v>85</v>
      </c>
      <c r="B36" s="119"/>
      <c r="C36" s="85">
        <f>-SUM('2011 Lodo'!$E69)</f>
        <v>0</v>
      </c>
      <c r="D36" s="119"/>
      <c r="E36" s="85">
        <f>-SUM('2010 Lodo'!$E65)</f>
        <v>-60.69</v>
      </c>
      <c r="F36" s="119"/>
    </row>
    <row r="37" spans="1:6" s="89" customFormat="1" ht="17.25" customHeight="1">
      <c r="A37" s="89" t="s">
        <v>86</v>
      </c>
      <c r="C37" s="89">
        <f>SUM(C32:C36)</f>
        <v>19510.88</v>
      </c>
      <c r="D37" s="89">
        <f>SUM(D32:D36)</f>
        <v>18400</v>
      </c>
      <c r="E37" s="89">
        <f>SUM(E32:E36)</f>
        <v>25479.04</v>
      </c>
      <c r="F37" s="89">
        <f>SUM(F32:F36)</f>
        <v>18400</v>
      </c>
    </row>
    <row r="38" spans="1:6" s="89" customFormat="1" ht="31.5" customHeight="1">
      <c r="A38" s="120" t="s">
        <v>87</v>
      </c>
      <c r="C38" s="89">
        <f>C30+C37</f>
        <v>13484.18999999994</v>
      </c>
      <c r="D38" s="89">
        <f>D30+D37</f>
        <v>-6937.489999999991</v>
      </c>
      <c r="E38" s="89">
        <f>E30+E37</f>
        <v>118787.45999999999</v>
      </c>
      <c r="F38" s="89">
        <f>F30+F37</f>
        <v>-9464.114000000001</v>
      </c>
    </row>
    <row r="40" ht="12.75" customHeight="1">
      <c r="A40" s="85" t="s">
        <v>291</v>
      </c>
    </row>
    <row r="41" ht="12.75" customHeight="1">
      <c r="A41" s="85" t="s">
        <v>292</v>
      </c>
    </row>
    <row r="42" ht="12.75" customHeight="1">
      <c r="A42" t="s">
        <v>600</v>
      </c>
    </row>
    <row r="43" spans="1:4" ht="12.75" customHeight="1">
      <c r="A43" t="s">
        <v>499</v>
      </c>
      <c r="C43"/>
      <c r="D43"/>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B70"/>
  <sheetViews>
    <sheetView workbookViewId="0" topLeftCell="A1">
      <selection activeCell="B15" sqref="B15"/>
    </sheetView>
  </sheetViews>
  <sheetFormatPr defaultColWidth="9.140625" defaultRowHeight="12.75"/>
  <cols>
    <col min="1" max="1" width="34.7109375" style="0" customWidth="1"/>
    <col min="2" max="2" width="17.7109375" style="85" customWidth="1"/>
    <col min="3" max="3" width="14.7109375" style="0" customWidth="1"/>
    <col min="4" max="16384" width="10.28125" style="0" customWidth="1"/>
  </cols>
  <sheetData>
    <row r="2" spans="1:2" ht="12.75">
      <c r="A2" s="152" t="s">
        <v>601</v>
      </c>
      <c r="B2" s="153"/>
    </row>
    <row r="4" ht="12.75">
      <c r="B4" s="98" t="s">
        <v>565</v>
      </c>
    </row>
    <row r="5" spans="1:2" ht="12.75">
      <c r="A5" s="154"/>
      <c r="B5" s="155" t="s">
        <v>602</v>
      </c>
    </row>
    <row r="6" spans="1:2" ht="12.75">
      <c r="A6" s="154" t="s">
        <v>505</v>
      </c>
      <c r="B6" s="155"/>
    </row>
    <row r="7" spans="1:2" ht="12.75">
      <c r="A7" t="s">
        <v>506</v>
      </c>
      <c r="B7" s="174">
        <v>220000</v>
      </c>
    </row>
    <row r="8" spans="1:2" ht="12.75">
      <c r="A8" s="157" t="s">
        <v>507</v>
      </c>
      <c r="B8" s="174"/>
    </row>
    <row r="9" spans="1:2" ht="12.75">
      <c r="A9" t="s">
        <v>567</v>
      </c>
      <c r="B9" s="174">
        <v>104940</v>
      </c>
    </row>
    <row r="10" spans="1:2" ht="12.75">
      <c r="A10" t="s">
        <v>509</v>
      </c>
      <c r="B10" s="174">
        <v>59940</v>
      </c>
    </row>
    <row r="11" spans="1:2" ht="12.75">
      <c r="A11" t="s">
        <v>510</v>
      </c>
      <c r="B11" s="174">
        <v>2860</v>
      </c>
    </row>
    <row r="12" spans="1:2" ht="12.75">
      <c r="A12" t="s">
        <v>511</v>
      </c>
      <c r="B12" s="174">
        <v>0</v>
      </c>
    </row>
    <row r="13" spans="1:2" ht="12.75">
      <c r="A13" t="s">
        <v>512</v>
      </c>
      <c r="B13" s="174">
        <v>8610</v>
      </c>
    </row>
    <row r="14" spans="1:2" ht="12.75">
      <c r="A14" t="s">
        <v>513</v>
      </c>
      <c r="B14" s="174">
        <v>50</v>
      </c>
    </row>
    <row r="15" spans="1:2" ht="12.75">
      <c r="A15" t="s">
        <v>514</v>
      </c>
      <c r="B15" s="175">
        <f>SUM(B7:B14)</f>
        <v>396400</v>
      </c>
    </row>
    <row r="16" spans="1:2" ht="12.75">
      <c r="A16" t="s">
        <v>515</v>
      </c>
      <c r="B16" s="174">
        <v>12320</v>
      </c>
    </row>
    <row r="17" spans="1:2" ht="12.75">
      <c r="A17" t="s">
        <v>516</v>
      </c>
      <c r="B17" s="174">
        <v>525</v>
      </c>
    </row>
    <row r="18" spans="1:2" ht="12.75">
      <c r="A18" t="s">
        <v>517</v>
      </c>
      <c r="B18" s="175">
        <f>SUM(B16:B17)</f>
        <v>12845</v>
      </c>
    </row>
    <row r="19" spans="1:2" ht="12.75">
      <c r="A19" t="s">
        <v>568</v>
      </c>
      <c r="B19" s="174">
        <f>-(B15+B18)*0.07</f>
        <v>-28647.15</v>
      </c>
    </row>
    <row r="20" spans="1:2" ht="12.75">
      <c r="A20" s="157"/>
      <c r="B20" s="174"/>
    </row>
    <row r="21" spans="1:2" ht="12.75">
      <c r="A21" s="154" t="s">
        <v>48</v>
      </c>
      <c r="B21" s="174"/>
    </row>
    <row r="22" spans="1:2" ht="12.75">
      <c r="A22" t="s">
        <v>519</v>
      </c>
      <c r="B22" s="174">
        <v>0</v>
      </c>
    </row>
    <row r="23" spans="1:2" ht="12.75">
      <c r="A23" t="s">
        <v>520</v>
      </c>
      <c r="B23" s="174">
        <v>0</v>
      </c>
    </row>
    <row r="24" spans="1:2" ht="12.75">
      <c r="A24" t="s">
        <v>569</v>
      </c>
      <c r="B24" s="174">
        <v>0</v>
      </c>
    </row>
    <row r="25" spans="1:2" ht="12.75">
      <c r="A25" s="154" t="s">
        <v>521</v>
      </c>
      <c r="B25" s="175">
        <f>B15+B18+B19+B22+B23+B24</f>
        <v>380597.85</v>
      </c>
    </row>
    <row r="26" spans="1:2" ht="12.75">
      <c r="A26" s="154"/>
      <c r="B26" s="174"/>
    </row>
    <row r="27" spans="1:2" ht="12.75">
      <c r="A27" s="154" t="s">
        <v>522</v>
      </c>
      <c r="B27" s="174"/>
    </row>
    <row r="28" spans="1:2" ht="12.75">
      <c r="A28" s="158" t="s">
        <v>523</v>
      </c>
      <c r="B28" s="174">
        <v>203296.08</v>
      </c>
    </row>
    <row r="29" spans="1:2" ht="12.75">
      <c r="A29" s="158" t="s">
        <v>524</v>
      </c>
      <c r="B29" s="174">
        <v>2804.67</v>
      </c>
    </row>
    <row r="30" spans="1:2" ht="12.75">
      <c r="A30" s="158" t="s">
        <v>525</v>
      </c>
      <c r="B30" s="174">
        <v>21118.68</v>
      </c>
    </row>
    <row r="31" spans="1:2" ht="12.75">
      <c r="A31" s="158" t="s">
        <v>526</v>
      </c>
      <c r="B31" s="174">
        <v>959.94</v>
      </c>
    </row>
    <row r="32" spans="1:2" ht="12.75">
      <c r="A32" t="s">
        <v>156</v>
      </c>
      <c r="B32" s="174"/>
    </row>
    <row r="33" spans="1:2" ht="12.75">
      <c r="A33" t="s">
        <v>527</v>
      </c>
      <c r="B33" s="174">
        <v>-8244.03</v>
      </c>
    </row>
    <row r="34" spans="1:2" ht="12.75">
      <c r="A34" t="s">
        <v>528</v>
      </c>
      <c r="B34" s="175">
        <f>SUM(B28:B33)</f>
        <v>219935.33999999997</v>
      </c>
    </row>
    <row r="35" spans="1:2" ht="12.75">
      <c r="A35" s="157" t="s">
        <v>529</v>
      </c>
      <c r="B35" s="174">
        <f>B25-B34</f>
        <v>160662.51</v>
      </c>
    </row>
    <row r="36" spans="1:2" ht="12.75">
      <c r="A36" s="157" t="s">
        <v>530</v>
      </c>
      <c r="B36" s="174">
        <v>483.92</v>
      </c>
    </row>
    <row r="37" ht="12.75">
      <c r="B37" s="174"/>
    </row>
    <row r="38" spans="1:2" ht="12.75">
      <c r="A38" t="s">
        <v>415</v>
      </c>
      <c r="B38" s="174">
        <v>0</v>
      </c>
    </row>
    <row r="39" spans="1:2" ht="12.75">
      <c r="A39" s="154" t="s">
        <v>531</v>
      </c>
      <c r="B39" s="174"/>
    </row>
    <row r="40" spans="1:2" ht="12.75">
      <c r="A40" t="s">
        <v>532</v>
      </c>
      <c r="B40" s="174">
        <v>10500</v>
      </c>
    </row>
    <row r="41" spans="1:2" ht="12.75">
      <c r="A41" s="158" t="s">
        <v>533</v>
      </c>
      <c r="B41" s="174">
        <v>3000</v>
      </c>
    </row>
    <row r="42" spans="1:2" ht="12.75">
      <c r="A42" s="158" t="s">
        <v>429</v>
      </c>
      <c r="B42" s="174">
        <v>30000</v>
      </c>
    </row>
    <row r="43" spans="1:2" ht="12.75">
      <c r="A43" s="158" t="s">
        <v>430</v>
      </c>
      <c r="B43" s="174">
        <v>23000</v>
      </c>
    </row>
    <row r="44" spans="1:2" ht="12.75">
      <c r="A44" s="158" t="s">
        <v>431</v>
      </c>
      <c r="B44" s="174"/>
    </row>
    <row r="45" spans="1:2" ht="12.75">
      <c r="A45" s="158" t="s">
        <v>432</v>
      </c>
      <c r="B45" s="174"/>
    </row>
    <row r="46" spans="1:2" ht="12.75">
      <c r="A46" s="158" t="s">
        <v>534</v>
      </c>
      <c r="B46" s="174">
        <v>35000</v>
      </c>
    </row>
    <row r="47" spans="1:2" ht="12.75">
      <c r="A47" s="158" t="s">
        <v>434</v>
      </c>
      <c r="B47" s="174">
        <v>1000</v>
      </c>
    </row>
    <row r="48" spans="1:2" ht="12.75">
      <c r="A48" s="158" t="s">
        <v>435</v>
      </c>
      <c r="B48" s="174">
        <v>500</v>
      </c>
    </row>
    <row r="49" spans="1:2" ht="12.75">
      <c r="A49" s="158" t="s">
        <v>436</v>
      </c>
      <c r="B49" s="174">
        <v>10000</v>
      </c>
    </row>
    <row r="50" spans="1:2" ht="12.75">
      <c r="A50" s="158" t="s">
        <v>437</v>
      </c>
      <c r="B50" s="174">
        <v>12000</v>
      </c>
    </row>
    <row r="51" spans="1:2" ht="12.75">
      <c r="A51" s="158" t="s">
        <v>172</v>
      </c>
      <c r="B51" s="174">
        <v>500</v>
      </c>
    </row>
    <row r="52" spans="1:2" ht="12.75">
      <c r="A52" s="158" t="s">
        <v>535</v>
      </c>
      <c r="B52" s="174">
        <v>30000</v>
      </c>
    </row>
    <row r="53" spans="1:2" ht="12.75">
      <c r="A53" s="158" t="s">
        <v>171</v>
      </c>
      <c r="B53" s="174">
        <v>15000</v>
      </c>
    </row>
    <row r="54" spans="1:2" ht="12.75">
      <c r="A54" s="158" t="s">
        <v>537</v>
      </c>
      <c r="B54" s="174">
        <v>5000</v>
      </c>
    </row>
    <row r="55" spans="1:2" ht="12.75">
      <c r="A55" s="158" t="s">
        <v>445</v>
      </c>
      <c r="B55" s="174">
        <v>5000</v>
      </c>
    </row>
    <row r="56" spans="1:2" ht="12.75">
      <c r="A56" s="158" t="s">
        <v>72</v>
      </c>
      <c r="B56" s="174">
        <v>500</v>
      </c>
    </row>
    <row r="57" spans="1:2" ht="12.75">
      <c r="A57" s="158" t="s">
        <v>538</v>
      </c>
      <c r="B57" s="174">
        <v>5000</v>
      </c>
    </row>
    <row r="58" spans="1:2" ht="12.75">
      <c r="A58" s="158" t="s">
        <v>539</v>
      </c>
      <c r="B58" s="174">
        <v>0</v>
      </c>
    </row>
    <row r="59" spans="1:2" ht="12.75">
      <c r="A59" s="161" t="s">
        <v>78</v>
      </c>
      <c r="B59" s="175">
        <f>SUM(B40:B58)</f>
        <v>186000</v>
      </c>
    </row>
    <row r="60" spans="1:2" ht="12.75">
      <c r="A60" s="163" t="s">
        <v>540</v>
      </c>
      <c r="B60" s="174">
        <v>10000</v>
      </c>
    </row>
    <row r="61" spans="1:2" ht="12.75">
      <c r="A61" s="161" t="s">
        <v>541</v>
      </c>
      <c r="B61" s="175">
        <f>B34+B59+B60</f>
        <v>415935.33999999997</v>
      </c>
    </row>
    <row r="62" spans="1:2" ht="12.75">
      <c r="A62" s="154" t="s">
        <v>542</v>
      </c>
      <c r="B62" s="175">
        <f>B25-B61</f>
        <v>-35337.48999999999</v>
      </c>
    </row>
    <row r="63" spans="1:2" ht="12.75">
      <c r="A63" t="s">
        <v>543</v>
      </c>
      <c r="B63" s="174">
        <v>1600</v>
      </c>
    </row>
    <row r="64" spans="1:2" ht="12.75">
      <c r="A64" t="s">
        <v>544</v>
      </c>
      <c r="B64" s="174">
        <v>-20000</v>
      </c>
    </row>
    <row r="65" spans="1:2" ht="12.75">
      <c r="A65" t="s">
        <v>545</v>
      </c>
      <c r="B65" s="174">
        <v>0</v>
      </c>
    </row>
    <row r="66" spans="1:2" ht="12.75">
      <c r="A66" t="s">
        <v>546</v>
      </c>
      <c r="B66" s="174">
        <v>0</v>
      </c>
    </row>
    <row r="67" spans="1:2" ht="12.75">
      <c r="A67" t="s">
        <v>83</v>
      </c>
      <c r="B67" s="174"/>
    </row>
    <row r="68" spans="1:2" ht="12.75">
      <c r="A68" t="s">
        <v>84</v>
      </c>
      <c r="B68" s="174"/>
    </row>
    <row r="69" spans="1:2" ht="12.75">
      <c r="A69" t="s">
        <v>547</v>
      </c>
      <c r="B69" s="174">
        <f>B63+B64</f>
        <v>-18400</v>
      </c>
    </row>
    <row r="70" spans="1:2" ht="12.75">
      <c r="A70" s="154" t="s">
        <v>452</v>
      </c>
      <c r="B70" s="175">
        <f>B62-B69</f>
        <v>-16937.48999999999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I72"/>
  <sheetViews>
    <sheetView workbookViewId="0" topLeftCell="A1">
      <selection activeCell="D67" sqref="D67"/>
    </sheetView>
  </sheetViews>
  <sheetFormatPr defaultColWidth="9.140625" defaultRowHeight="12.75"/>
  <cols>
    <col min="1" max="1" width="11.7109375" style="0" customWidth="1"/>
    <col min="2" max="2" width="53.8515625" style="0" customWidth="1"/>
    <col min="3" max="3" width="16.00390625" style="0" customWidth="1"/>
    <col min="4" max="4" width="14.28125" style="0" customWidth="1"/>
    <col min="5" max="5" width="16.57421875" style="0" customWidth="1"/>
    <col min="6" max="8" width="14.28125" style="0" customWidth="1"/>
    <col min="9" max="16384" width="11.7109375" style="0" customWidth="1"/>
  </cols>
  <sheetData>
    <row r="1" spans="1:9" ht="19.5" customHeight="1">
      <c r="A1" s="164" t="s">
        <v>603</v>
      </c>
      <c r="B1" s="164"/>
      <c r="C1" s="164"/>
      <c r="D1" s="164"/>
      <c r="E1" s="164"/>
      <c r="F1" s="164"/>
      <c r="G1" s="164"/>
      <c r="H1" s="164"/>
      <c r="I1" s="164"/>
    </row>
    <row r="2" spans="1:9" ht="19.5" customHeight="1">
      <c r="A2" s="164" t="s">
        <v>604</v>
      </c>
      <c r="B2" s="164"/>
      <c r="C2" s="164"/>
      <c r="D2" s="164"/>
      <c r="E2" s="164"/>
      <c r="F2" s="164"/>
      <c r="G2" s="164"/>
      <c r="H2" s="164"/>
      <c r="I2" s="164"/>
    </row>
    <row r="3" spans="1:9" ht="12.75" customHeight="1">
      <c r="A3" s="166" t="s">
        <v>184</v>
      </c>
      <c r="B3" s="166"/>
      <c r="C3" s="166"/>
      <c r="D3" s="166"/>
      <c r="E3" s="166"/>
      <c r="F3" s="166"/>
      <c r="G3" s="166"/>
      <c r="H3" s="166"/>
      <c r="I3" s="166"/>
    </row>
    <row r="4" spans="1:9" ht="12.75" customHeight="1">
      <c r="A4" s="97"/>
      <c r="B4" s="97"/>
      <c r="C4" s="166" t="s">
        <v>573</v>
      </c>
      <c r="D4" s="166"/>
      <c r="E4" s="166"/>
      <c r="F4" s="166" t="s">
        <v>605</v>
      </c>
      <c r="G4" s="166"/>
      <c r="H4" s="166"/>
      <c r="I4" s="167"/>
    </row>
    <row r="5" spans="1:9" ht="12.75">
      <c r="A5" s="168" t="s">
        <v>386</v>
      </c>
      <c r="B5" s="168" t="s">
        <v>387</v>
      </c>
      <c r="C5" s="168" t="s">
        <v>388</v>
      </c>
      <c r="D5" s="168" t="s">
        <v>389</v>
      </c>
      <c r="E5" s="168" t="s">
        <v>390</v>
      </c>
      <c r="F5" s="168" t="s">
        <v>388</v>
      </c>
      <c r="G5" s="168" t="s">
        <v>389</v>
      </c>
      <c r="H5" s="168" t="s">
        <v>390</v>
      </c>
      <c r="I5" s="167"/>
    </row>
    <row r="6" spans="1:9" ht="12.75">
      <c r="A6" s="176">
        <v>1031</v>
      </c>
      <c r="B6" s="176" t="s">
        <v>391</v>
      </c>
      <c r="C6" s="177">
        <v>-20000</v>
      </c>
      <c r="D6" s="177">
        <v>20000</v>
      </c>
      <c r="E6" s="177">
        <v>0</v>
      </c>
      <c r="F6" s="177">
        <v>0</v>
      </c>
      <c r="G6" s="177">
        <v>-20000</v>
      </c>
      <c r="H6" s="177">
        <v>-20000</v>
      </c>
      <c r="I6" s="178" t="s">
        <v>193</v>
      </c>
    </row>
    <row r="7" spans="1:9" ht="12.75">
      <c r="A7" s="176">
        <v>1032</v>
      </c>
      <c r="B7" s="176" t="s">
        <v>392</v>
      </c>
      <c r="C7" s="177">
        <v>0</v>
      </c>
      <c r="D7" s="177">
        <v>0</v>
      </c>
      <c r="E7" s="177">
        <v>0</v>
      </c>
      <c r="F7" s="177">
        <v>0</v>
      </c>
      <c r="G7" s="177">
        <v>0</v>
      </c>
      <c r="H7" s="177">
        <v>0</v>
      </c>
      <c r="I7" s="178" t="s">
        <v>193</v>
      </c>
    </row>
    <row r="8" spans="1:9" ht="12.75">
      <c r="A8" s="176">
        <v>1033</v>
      </c>
      <c r="B8" s="176" t="s">
        <v>393</v>
      </c>
      <c r="C8" s="177">
        <v>0</v>
      </c>
      <c r="D8" s="177">
        <v>-20000</v>
      </c>
      <c r="E8" s="177">
        <v>-20000</v>
      </c>
      <c r="F8" s="177">
        <v>0</v>
      </c>
      <c r="G8" s="177">
        <v>0</v>
      </c>
      <c r="H8" s="177">
        <v>0</v>
      </c>
      <c r="I8" s="178" t="s">
        <v>193</v>
      </c>
    </row>
    <row r="9" spans="1:9" ht="12.75">
      <c r="A9" s="176">
        <v>1034</v>
      </c>
      <c r="B9" s="176" t="s">
        <v>394</v>
      </c>
      <c r="C9" s="177">
        <v>0</v>
      </c>
      <c r="D9" s="177">
        <v>3253</v>
      </c>
      <c r="E9" s="177">
        <v>3253</v>
      </c>
      <c r="F9" s="177">
        <v>0</v>
      </c>
      <c r="G9" s="177">
        <v>0</v>
      </c>
      <c r="H9" s="177">
        <v>0</v>
      </c>
      <c r="I9" s="178" t="s">
        <v>193</v>
      </c>
    </row>
    <row r="10" spans="1:9" ht="12.75">
      <c r="A10" s="176">
        <v>1250</v>
      </c>
      <c r="B10" s="176" t="s">
        <v>395</v>
      </c>
      <c r="C10" s="177">
        <v>0</v>
      </c>
      <c r="D10" s="177">
        <v>0</v>
      </c>
      <c r="E10" s="177">
        <v>0</v>
      </c>
      <c r="F10" s="177">
        <v>0</v>
      </c>
      <c r="G10" s="177">
        <v>0</v>
      </c>
      <c r="H10" s="177">
        <v>0</v>
      </c>
      <c r="I10" s="178" t="s">
        <v>193</v>
      </c>
    </row>
    <row r="11" spans="1:9" ht="12.75">
      <c r="A11" s="176">
        <v>1500</v>
      </c>
      <c r="B11" s="176" t="s">
        <v>4</v>
      </c>
      <c r="C11" s="177">
        <v>69120</v>
      </c>
      <c r="D11" s="177">
        <v>33615</v>
      </c>
      <c r="E11" s="177">
        <v>102735</v>
      </c>
      <c r="F11" s="177">
        <v>64885</v>
      </c>
      <c r="G11" s="177">
        <v>4235</v>
      </c>
      <c r="H11" s="177">
        <v>69120</v>
      </c>
      <c r="I11" s="178" t="s">
        <v>193</v>
      </c>
    </row>
    <row r="12" spans="1:9" ht="12.75">
      <c r="A12" s="176">
        <v>1570</v>
      </c>
      <c r="B12" s="176" t="s">
        <v>396</v>
      </c>
      <c r="C12" s="177">
        <v>0</v>
      </c>
      <c r="D12" s="177">
        <v>0</v>
      </c>
      <c r="E12" s="177">
        <v>0</v>
      </c>
      <c r="F12" s="177">
        <v>0</v>
      </c>
      <c r="G12" s="177">
        <v>0</v>
      </c>
      <c r="H12" s="177">
        <v>0</v>
      </c>
      <c r="I12" s="178" t="s">
        <v>193</v>
      </c>
    </row>
    <row r="13" spans="1:9" ht="12.75">
      <c r="A13" s="176">
        <v>1900</v>
      </c>
      <c r="B13" s="176" t="s">
        <v>397</v>
      </c>
      <c r="C13" s="177">
        <v>0</v>
      </c>
      <c r="D13" s="177">
        <v>0</v>
      </c>
      <c r="E13" s="177">
        <v>0</v>
      </c>
      <c r="F13" s="177">
        <v>0</v>
      </c>
      <c r="G13" s="177">
        <v>0</v>
      </c>
      <c r="H13" s="177">
        <v>0</v>
      </c>
      <c r="I13" s="178" t="s">
        <v>193</v>
      </c>
    </row>
    <row r="14" spans="1:9" ht="12.75">
      <c r="A14" s="176">
        <v>1920</v>
      </c>
      <c r="B14" s="176" t="s">
        <v>574</v>
      </c>
      <c r="C14" s="177">
        <v>5877.1</v>
      </c>
      <c r="D14" s="177">
        <v>-1033.09</v>
      </c>
      <c r="E14" s="177">
        <v>4844.01</v>
      </c>
      <c r="F14" s="177">
        <v>7570.35</v>
      </c>
      <c r="G14" s="177">
        <v>-1693.25</v>
      </c>
      <c r="H14" s="177">
        <v>5877.1</v>
      </c>
      <c r="I14" s="178" t="s">
        <v>193</v>
      </c>
    </row>
    <row r="15" spans="1:9" ht="12.75">
      <c r="A15" s="176">
        <v>1921</v>
      </c>
      <c r="B15" s="176" t="s">
        <v>575</v>
      </c>
      <c r="C15" s="177">
        <v>357328.87</v>
      </c>
      <c r="D15" s="177">
        <v>118968.33</v>
      </c>
      <c r="E15" s="177">
        <v>476297.2</v>
      </c>
      <c r="F15" s="177">
        <v>59933.81</v>
      </c>
      <c r="G15" s="177">
        <v>297395.06</v>
      </c>
      <c r="H15" s="177">
        <v>357328.87</v>
      </c>
      <c r="I15" s="178" t="s">
        <v>193</v>
      </c>
    </row>
    <row r="16" spans="1:9" ht="12.75">
      <c r="A16" s="176">
        <v>1940</v>
      </c>
      <c r="B16" s="176" t="s">
        <v>576</v>
      </c>
      <c r="C16" s="177">
        <v>608611.51</v>
      </c>
      <c r="D16" s="177">
        <v>17849.82</v>
      </c>
      <c r="E16" s="177">
        <v>626461.33</v>
      </c>
      <c r="F16" s="177">
        <v>831095.62</v>
      </c>
      <c r="G16" s="177">
        <v>-222484.11</v>
      </c>
      <c r="H16" s="177">
        <v>608611.51</v>
      </c>
      <c r="I16" s="178" t="s">
        <v>193</v>
      </c>
    </row>
    <row r="17" spans="1:9" ht="12.75">
      <c r="A17" s="176">
        <v>1941</v>
      </c>
      <c r="B17" s="176" t="s">
        <v>577</v>
      </c>
      <c r="C17" s="177">
        <v>82129.48</v>
      </c>
      <c r="D17" s="177">
        <v>-34928.75</v>
      </c>
      <c r="E17" s="177">
        <v>47200.73</v>
      </c>
      <c r="F17" s="177">
        <v>76254.48</v>
      </c>
      <c r="G17" s="177">
        <v>5875</v>
      </c>
      <c r="H17" s="177">
        <v>82129.48</v>
      </c>
      <c r="I17" s="178" t="s">
        <v>193</v>
      </c>
    </row>
    <row r="18" spans="1:9" ht="12.75">
      <c r="A18" s="176">
        <v>1942</v>
      </c>
      <c r="B18" s="176" t="s">
        <v>578</v>
      </c>
      <c r="C18" s="177">
        <v>398853.61</v>
      </c>
      <c r="D18" s="177">
        <v>-163194.53</v>
      </c>
      <c r="E18" s="177">
        <v>235659.08</v>
      </c>
      <c r="F18" s="177">
        <v>364244.77</v>
      </c>
      <c r="G18" s="177">
        <v>34608.84</v>
      </c>
      <c r="H18" s="177">
        <v>398853.61</v>
      </c>
      <c r="I18" s="178" t="s">
        <v>193</v>
      </c>
    </row>
    <row r="19" spans="1:9" ht="12.75">
      <c r="A19" s="176">
        <v>1950</v>
      </c>
      <c r="B19" s="176" t="s">
        <v>579</v>
      </c>
      <c r="C19" s="177">
        <v>165.41</v>
      </c>
      <c r="D19" s="177">
        <v>0.16</v>
      </c>
      <c r="E19" s="177">
        <v>165.57</v>
      </c>
      <c r="F19" s="177">
        <v>165.24</v>
      </c>
      <c r="G19" s="177">
        <v>0.17</v>
      </c>
      <c r="H19" s="177">
        <v>165.41</v>
      </c>
      <c r="I19" s="178" t="s">
        <v>193</v>
      </c>
    </row>
    <row r="20" spans="1:9" ht="12.75">
      <c r="A20" s="176">
        <v>2000</v>
      </c>
      <c r="B20" s="176" t="s">
        <v>404</v>
      </c>
      <c r="C20" s="177">
        <v>-950228.02</v>
      </c>
      <c r="D20" s="177">
        <v>-118787.46</v>
      </c>
      <c r="E20" s="177">
        <v>-1069015.48</v>
      </c>
      <c r="F20" s="177">
        <v>-923234.86</v>
      </c>
      <c r="G20" s="177">
        <v>-26993.16</v>
      </c>
      <c r="H20" s="177">
        <v>-950228.02</v>
      </c>
      <c r="I20" s="178" t="s">
        <v>193</v>
      </c>
    </row>
    <row r="21" spans="1:9" ht="12.75">
      <c r="A21" s="176">
        <v>2090</v>
      </c>
      <c r="B21" s="176" t="s">
        <v>13</v>
      </c>
      <c r="C21" s="177">
        <v>-118787.46</v>
      </c>
      <c r="D21" s="177">
        <v>105303.27</v>
      </c>
      <c r="E21" s="177">
        <v>-13484.19</v>
      </c>
      <c r="F21" s="177">
        <v>-26993.16</v>
      </c>
      <c r="G21" s="177">
        <v>-91794.3</v>
      </c>
      <c r="H21" s="177">
        <v>-118787.46</v>
      </c>
      <c r="I21" s="178" t="s">
        <v>193</v>
      </c>
    </row>
    <row r="22" spans="1:9" ht="12.75">
      <c r="A22" s="176">
        <v>2400</v>
      </c>
      <c r="B22" s="176" t="s">
        <v>16</v>
      </c>
      <c r="C22" s="177">
        <v>-12210.5</v>
      </c>
      <c r="D22" s="177">
        <v>10324.25</v>
      </c>
      <c r="E22" s="177">
        <v>-1886.25</v>
      </c>
      <c r="F22" s="177">
        <v>-31331.25</v>
      </c>
      <c r="G22" s="177">
        <v>19120.75</v>
      </c>
      <c r="H22" s="177">
        <v>-12210.5</v>
      </c>
      <c r="I22" s="178" t="s">
        <v>193</v>
      </c>
    </row>
    <row r="23" spans="1:9" ht="12.75">
      <c r="A23" s="176">
        <v>2930</v>
      </c>
      <c r="B23" s="176" t="s">
        <v>405</v>
      </c>
      <c r="C23" s="177">
        <v>0</v>
      </c>
      <c r="D23" s="177">
        <v>0</v>
      </c>
      <c r="E23" s="177">
        <v>0</v>
      </c>
      <c r="F23" s="177">
        <v>0</v>
      </c>
      <c r="G23" s="177">
        <v>0</v>
      </c>
      <c r="H23" s="177">
        <v>0</v>
      </c>
      <c r="I23" s="178" t="s">
        <v>193</v>
      </c>
    </row>
    <row r="24" spans="1:9" ht="12.75" customHeight="1">
      <c r="A24" s="176">
        <v>2970</v>
      </c>
      <c r="B24" s="176" t="s">
        <v>406</v>
      </c>
      <c r="C24" s="177">
        <v>-420860</v>
      </c>
      <c r="D24" s="177">
        <v>28630</v>
      </c>
      <c r="E24" s="177">
        <v>-392230</v>
      </c>
      <c r="F24" s="177">
        <v>-422590</v>
      </c>
      <c r="G24" s="177">
        <v>1730</v>
      </c>
      <c r="H24" s="177">
        <v>-420860</v>
      </c>
      <c r="I24" s="178" t="s">
        <v>193</v>
      </c>
    </row>
    <row r="25" spans="1:9" ht="12.75" customHeight="1">
      <c r="A25" s="176">
        <v>2990</v>
      </c>
      <c r="B25" s="176" t="s">
        <v>17</v>
      </c>
      <c r="C25" s="177">
        <v>0</v>
      </c>
      <c r="D25" s="177">
        <v>0</v>
      </c>
      <c r="E25" s="177">
        <v>0</v>
      </c>
      <c r="F25" s="177">
        <v>0</v>
      </c>
      <c r="G25" s="177">
        <v>0</v>
      </c>
      <c r="H25" s="177">
        <v>0</v>
      </c>
      <c r="I25" s="178" t="s">
        <v>193</v>
      </c>
    </row>
    <row r="26" spans="1:9" ht="12.75" customHeight="1">
      <c r="A26" s="179" t="s">
        <v>580</v>
      </c>
      <c r="B26" s="179"/>
      <c r="C26" s="177">
        <v>0</v>
      </c>
      <c r="D26" s="177">
        <v>0</v>
      </c>
      <c r="E26" s="177">
        <v>0</v>
      </c>
      <c r="F26" s="177">
        <v>0</v>
      </c>
      <c r="G26" s="177">
        <v>0</v>
      </c>
      <c r="H26" s="177"/>
      <c r="I26" s="178" t="s">
        <v>193</v>
      </c>
    </row>
    <row r="27" spans="1:9" ht="12.75" customHeight="1">
      <c r="A27" s="166" t="s">
        <v>217</v>
      </c>
      <c r="B27" s="166"/>
      <c r="C27" s="166"/>
      <c r="D27" s="166"/>
      <c r="E27" s="166"/>
      <c r="F27" s="166"/>
      <c r="G27" s="166"/>
      <c r="H27" s="166"/>
      <c r="I27" s="166"/>
    </row>
    <row r="28" spans="1:9" ht="12.75" customHeight="1">
      <c r="A28" s="97"/>
      <c r="B28" s="97"/>
      <c r="C28" s="166" t="s">
        <v>573</v>
      </c>
      <c r="D28" s="166"/>
      <c r="E28" s="166"/>
      <c r="F28" s="166" t="s">
        <v>605</v>
      </c>
      <c r="G28" s="166"/>
      <c r="H28" s="166"/>
      <c r="I28" s="167"/>
    </row>
    <row r="29" spans="1:9" ht="12.75">
      <c r="A29" s="168" t="s">
        <v>386</v>
      </c>
      <c r="B29" s="168" t="s">
        <v>387</v>
      </c>
      <c r="C29" s="168" t="s">
        <v>388</v>
      </c>
      <c r="D29" s="168" t="s">
        <v>389</v>
      </c>
      <c r="E29" s="168" t="s">
        <v>390</v>
      </c>
      <c r="F29" s="168" t="s">
        <v>388</v>
      </c>
      <c r="G29" s="168" t="s">
        <v>389</v>
      </c>
      <c r="H29" s="168" t="s">
        <v>390</v>
      </c>
      <c r="I29" s="167"/>
    </row>
    <row r="30" spans="1:9" ht="12.75">
      <c r="A30" s="176">
        <v>3011</v>
      </c>
      <c r="B30" s="176" t="s">
        <v>409</v>
      </c>
      <c r="C30" s="177">
        <v>0</v>
      </c>
      <c r="D30" s="177">
        <v>0</v>
      </c>
      <c r="E30" s="177">
        <v>0</v>
      </c>
      <c r="F30" s="177">
        <v>0</v>
      </c>
      <c r="G30" s="177">
        <v>0</v>
      </c>
      <c r="H30" s="177">
        <v>0</v>
      </c>
      <c r="I30" s="178" t="s">
        <v>193</v>
      </c>
    </row>
    <row r="31" spans="1:9" ht="12.75">
      <c r="A31" s="176">
        <v>3100</v>
      </c>
      <c r="B31" s="176" t="s">
        <v>410</v>
      </c>
      <c r="C31" s="177">
        <v>0</v>
      </c>
      <c r="D31" s="177">
        <v>-86447.5</v>
      </c>
      <c r="E31" s="177">
        <v>-86447.5</v>
      </c>
      <c r="F31" s="177">
        <v>0</v>
      </c>
      <c r="G31" s="177">
        <v>-80820</v>
      </c>
      <c r="H31" s="177">
        <v>-80820</v>
      </c>
      <c r="I31" s="178" t="s">
        <v>193</v>
      </c>
    </row>
    <row r="32" spans="1:9" ht="12.75">
      <c r="A32" s="176">
        <v>3101</v>
      </c>
      <c r="B32" s="176" t="s">
        <v>411</v>
      </c>
      <c r="C32" s="177">
        <v>0</v>
      </c>
      <c r="D32" s="177">
        <v>-216820</v>
      </c>
      <c r="E32" s="177">
        <v>-216820</v>
      </c>
      <c r="F32" s="177">
        <v>0</v>
      </c>
      <c r="G32" s="177">
        <v>-242000</v>
      </c>
      <c r="H32" s="177">
        <v>-242000</v>
      </c>
      <c r="I32" s="178" t="s">
        <v>193</v>
      </c>
    </row>
    <row r="33" spans="1:9" ht="12.75">
      <c r="A33" s="176">
        <v>3102</v>
      </c>
      <c r="B33" s="176" t="s">
        <v>412</v>
      </c>
      <c r="C33" s="177">
        <v>0</v>
      </c>
      <c r="D33" s="177">
        <v>-107325</v>
      </c>
      <c r="E33" s="177">
        <v>-107325</v>
      </c>
      <c r="F33" s="177">
        <v>0</v>
      </c>
      <c r="G33" s="177">
        <v>-86920</v>
      </c>
      <c r="H33" s="177">
        <v>-86920</v>
      </c>
      <c r="I33" s="178" t="s">
        <v>193</v>
      </c>
    </row>
    <row r="34" spans="1:9" ht="12.75">
      <c r="A34" s="176">
        <v>3110</v>
      </c>
      <c r="B34" s="176" t="s">
        <v>582</v>
      </c>
      <c r="C34" s="177">
        <v>0</v>
      </c>
      <c r="D34" s="177">
        <v>-15400</v>
      </c>
      <c r="E34" s="177">
        <v>-15400</v>
      </c>
      <c r="F34" s="177">
        <v>0</v>
      </c>
      <c r="G34" s="177">
        <v>-17465</v>
      </c>
      <c r="H34" s="177">
        <v>-17465</v>
      </c>
      <c r="I34" s="178" t="s">
        <v>193</v>
      </c>
    </row>
    <row r="35" spans="1:9" ht="12.75">
      <c r="A35" s="176">
        <v>3185</v>
      </c>
      <c r="B35" s="176" t="s">
        <v>414</v>
      </c>
      <c r="C35" s="177">
        <v>0</v>
      </c>
      <c r="D35" s="177">
        <v>0</v>
      </c>
      <c r="E35" s="177">
        <v>0</v>
      </c>
      <c r="F35" s="177">
        <v>0</v>
      </c>
      <c r="G35" s="177">
        <v>0</v>
      </c>
      <c r="H35" s="177">
        <v>0</v>
      </c>
      <c r="I35" s="178" t="s">
        <v>193</v>
      </c>
    </row>
    <row r="36" spans="1:9" ht="12.75">
      <c r="A36" s="176">
        <v>3190</v>
      </c>
      <c r="B36" s="176" t="s">
        <v>415</v>
      </c>
      <c r="C36" s="177">
        <v>0</v>
      </c>
      <c r="D36" s="177">
        <v>0</v>
      </c>
      <c r="E36" s="177">
        <v>0</v>
      </c>
      <c r="F36" s="177">
        <v>0</v>
      </c>
      <c r="G36" s="177">
        <v>0</v>
      </c>
      <c r="H36" s="177">
        <v>0</v>
      </c>
      <c r="I36" s="178" t="s">
        <v>193</v>
      </c>
    </row>
    <row r="37" spans="1:9" ht="12.75">
      <c r="A37" s="176">
        <v>3280</v>
      </c>
      <c r="B37" s="176" t="s">
        <v>416</v>
      </c>
      <c r="C37" s="177">
        <v>0</v>
      </c>
      <c r="D37" s="177">
        <v>46450</v>
      </c>
      <c r="E37" s="177">
        <v>46450</v>
      </c>
      <c r="F37" s="177">
        <v>0</v>
      </c>
      <c r="G37" s="177">
        <v>44155</v>
      </c>
      <c r="H37" s="177">
        <v>44155</v>
      </c>
      <c r="I37" s="178" t="s">
        <v>193</v>
      </c>
    </row>
    <row r="38" spans="1:9" ht="12.75">
      <c r="A38" s="176">
        <v>3910</v>
      </c>
      <c r="B38" s="176" t="s">
        <v>418</v>
      </c>
      <c r="C38" s="177">
        <v>0</v>
      </c>
      <c r="D38" s="177">
        <v>-70000</v>
      </c>
      <c r="E38" s="177">
        <v>-70000</v>
      </c>
      <c r="F38" s="177">
        <v>0</v>
      </c>
      <c r="G38" s="177">
        <v>0</v>
      </c>
      <c r="H38" s="177">
        <v>0</v>
      </c>
      <c r="I38" s="178" t="s">
        <v>193</v>
      </c>
    </row>
    <row r="39" spans="1:9" ht="12.75">
      <c r="A39" s="176">
        <v>4100</v>
      </c>
      <c r="B39" s="176" t="s">
        <v>523</v>
      </c>
      <c r="C39" s="177">
        <v>0</v>
      </c>
      <c r="D39" s="177">
        <v>181957.35</v>
      </c>
      <c r="E39" s="177">
        <v>181957.35</v>
      </c>
      <c r="F39" s="177">
        <v>0</v>
      </c>
      <c r="G39" s="177">
        <v>189293.76</v>
      </c>
      <c r="H39" s="177">
        <v>189293.76</v>
      </c>
      <c r="I39" s="178" t="s">
        <v>193</v>
      </c>
    </row>
    <row r="40" spans="1:9" ht="12.75">
      <c r="A40" s="176">
        <v>4101</v>
      </c>
      <c r="B40" s="176" t="s">
        <v>524</v>
      </c>
      <c r="C40" s="177">
        <v>0</v>
      </c>
      <c r="D40" s="177">
        <v>2374.11</v>
      </c>
      <c r="E40" s="177">
        <v>2374.11</v>
      </c>
      <c r="F40" s="177">
        <v>0</v>
      </c>
      <c r="G40" s="177">
        <v>2648.7</v>
      </c>
      <c r="H40" s="177">
        <v>2648.7</v>
      </c>
      <c r="I40" s="178" t="s">
        <v>193</v>
      </c>
    </row>
    <row r="41" spans="1:9" ht="12.75">
      <c r="A41" s="176">
        <v>4102</v>
      </c>
      <c r="B41" s="176" t="s">
        <v>525</v>
      </c>
      <c r="C41" s="177">
        <v>0</v>
      </c>
      <c r="D41" s="177">
        <v>11834.04</v>
      </c>
      <c r="E41" s="177">
        <v>11834.04</v>
      </c>
      <c r="F41" s="177">
        <v>0</v>
      </c>
      <c r="G41" s="177">
        <v>15362.46</v>
      </c>
      <c r="H41" s="177">
        <v>15362.46</v>
      </c>
      <c r="I41" s="178" t="s">
        <v>193</v>
      </c>
    </row>
    <row r="42" spans="1:9" ht="12.75">
      <c r="A42" s="176">
        <v>4103</v>
      </c>
      <c r="B42" s="176" t="s">
        <v>526</v>
      </c>
      <c r="C42" s="177">
        <v>0</v>
      </c>
      <c r="D42" s="177">
        <v>290.05</v>
      </c>
      <c r="E42" s="177">
        <v>290.05</v>
      </c>
      <c r="F42" s="177">
        <v>0</v>
      </c>
      <c r="G42" s="177">
        <v>176.58</v>
      </c>
      <c r="H42" s="177">
        <v>176.58</v>
      </c>
      <c r="I42" s="178" t="s">
        <v>193</v>
      </c>
    </row>
    <row r="43" spans="1:9" ht="12.75">
      <c r="A43" s="176">
        <v>4190</v>
      </c>
      <c r="B43" s="176" t="s">
        <v>424</v>
      </c>
      <c r="C43" s="177">
        <v>0</v>
      </c>
      <c r="D43" s="177">
        <v>0</v>
      </c>
      <c r="E43" s="177">
        <v>0</v>
      </c>
      <c r="F43" s="177">
        <v>0</v>
      </c>
      <c r="G43" s="177">
        <v>0</v>
      </c>
      <c r="H43" s="177">
        <v>0</v>
      </c>
      <c r="I43" s="178" t="s">
        <v>193</v>
      </c>
    </row>
    <row r="44" spans="1:9" ht="12.75">
      <c r="A44" s="176">
        <v>6300</v>
      </c>
      <c r="B44" s="176" t="s">
        <v>425</v>
      </c>
      <c r="C44" s="177">
        <v>0</v>
      </c>
      <c r="D44" s="177">
        <v>10303</v>
      </c>
      <c r="E44" s="177">
        <v>10303</v>
      </c>
      <c r="F44" s="177">
        <v>0</v>
      </c>
      <c r="G44" s="177">
        <v>10303</v>
      </c>
      <c r="H44" s="177">
        <v>10303</v>
      </c>
      <c r="I44" s="178" t="s">
        <v>193</v>
      </c>
    </row>
    <row r="45" spans="1:9" ht="12.75">
      <c r="A45" s="176">
        <v>6700</v>
      </c>
      <c r="B45" s="176" t="s">
        <v>428</v>
      </c>
      <c r="C45" s="177">
        <v>0</v>
      </c>
      <c r="D45" s="177">
        <v>0</v>
      </c>
      <c r="E45" s="177">
        <v>0</v>
      </c>
      <c r="F45" s="177">
        <v>0</v>
      </c>
      <c r="G45" s="177">
        <v>0</v>
      </c>
      <c r="H45" s="177">
        <v>0</v>
      </c>
      <c r="I45" s="178" t="s">
        <v>193</v>
      </c>
    </row>
    <row r="46" spans="1:9" ht="12.75">
      <c r="A46" s="176">
        <v>6701</v>
      </c>
      <c r="B46" s="176" t="s">
        <v>429</v>
      </c>
      <c r="C46" s="177">
        <v>0</v>
      </c>
      <c r="D46" s="177">
        <v>27930.52</v>
      </c>
      <c r="E46" s="177">
        <v>27930.52</v>
      </c>
      <c r="F46" s="177">
        <v>0</v>
      </c>
      <c r="G46" s="177">
        <v>7800</v>
      </c>
      <c r="H46" s="177">
        <v>7800</v>
      </c>
      <c r="I46" s="178" t="s">
        <v>193</v>
      </c>
    </row>
    <row r="47" spans="1:9" ht="12.75">
      <c r="A47" s="176">
        <v>6703</v>
      </c>
      <c r="B47" s="176" t="s">
        <v>430</v>
      </c>
      <c r="C47" s="177">
        <v>0</v>
      </c>
      <c r="D47" s="177">
        <v>26593.75</v>
      </c>
      <c r="E47" s="177">
        <v>26593.75</v>
      </c>
      <c r="F47" s="177">
        <v>0</v>
      </c>
      <c r="G47" s="177">
        <v>22125</v>
      </c>
      <c r="H47" s="177">
        <v>22125</v>
      </c>
      <c r="I47" s="178" t="s">
        <v>193</v>
      </c>
    </row>
    <row r="48" spans="1:9" ht="12.75">
      <c r="A48" s="176">
        <v>6704</v>
      </c>
      <c r="B48" s="176" t="s">
        <v>431</v>
      </c>
      <c r="C48" s="177">
        <v>0</v>
      </c>
      <c r="D48" s="177">
        <v>0</v>
      </c>
      <c r="E48" s="177">
        <v>0</v>
      </c>
      <c r="F48" s="177">
        <v>0</v>
      </c>
      <c r="G48" s="177">
        <v>0</v>
      </c>
      <c r="H48" s="177">
        <v>0</v>
      </c>
      <c r="I48" s="178" t="s">
        <v>193</v>
      </c>
    </row>
    <row r="49" spans="1:9" ht="12.75">
      <c r="A49" s="176">
        <v>6707</v>
      </c>
      <c r="B49" s="176" t="s">
        <v>432</v>
      </c>
      <c r="C49" s="177">
        <v>0</v>
      </c>
      <c r="D49" s="177">
        <v>0</v>
      </c>
      <c r="E49" s="177">
        <v>0</v>
      </c>
      <c r="F49" s="177">
        <v>0</v>
      </c>
      <c r="G49" s="177">
        <v>0</v>
      </c>
      <c r="H49" s="177">
        <v>0</v>
      </c>
      <c r="I49" s="178" t="s">
        <v>193</v>
      </c>
    </row>
    <row r="50" spans="1:9" ht="12.75">
      <c r="A50" s="176">
        <v>6708</v>
      </c>
      <c r="B50" s="176" t="s">
        <v>433</v>
      </c>
      <c r="C50" s="177">
        <v>0</v>
      </c>
      <c r="D50" s="177">
        <v>36789.25</v>
      </c>
      <c r="E50" s="177">
        <v>36789.25</v>
      </c>
      <c r="F50" s="177">
        <v>0</v>
      </c>
      <c r="G50" s="177">
        <v>33347.5</v>
      </c>
      <c r="H50" s="177">
        <v>33347.5</v>
      </c>
      <c r="I50" s="178" t="s">
        <v>193</v>
      </c>
    </row>
    <row r="51" spans="1:9" ht="12.75">
      <c r="A51" s="176">
        <v>6800</v>
      </c>
      <c r="B51" s="176" t="s">
        <v>434</v>
      </c>
      <c r="C51" s="177">
        <v>0</v>
      </c>
      <c r="D51" s="177">
        <v>0</v>
      </c>
      <c r="E51" s="177">
        <v>0</v>
      </c>
      <c r="F51" s="177">
        <v>0</v>
      </c>
      <c r="G51" s="177">
        <v>0</v>
      </c>
      <c r="H51" s="177">
        <v>0</v>
      </c>
      <c r="I51" s="178" t="s">
        <v>193</v>
      </c>
    </row>
    <row r="52" spans="1:9" ht="12.75">
      <c r="A52" s="176">
        <v>6801</v>
      </c>
      <c r="B52" s="176" t="s">
        <v>435</v>
      </c>
      <c r="C52" s="177">
        <v>0</v>
      </c>
      <c r="D52" s="177">
        <v>0</v>
      </c>
      <c r="E52" s="177">
        <v>0</v>
      </c>
      <c r="F52" s="177">
        <v>0</v>
      </c>
      <c r="G52" s="177">
        <v>0</v>
      </c>
      <c r="H52" s="177">
        <v>0</v>
      </c>
      <c r="I52" s="178" t="s">
        <v>193</v>
      </c>
    </row>
    <row r="53" spans="1:9" ht="12.75">
      <c r="A53" s="176">
        <v>6860</v>
      </c>
      <c r="B53" s="176" t="s">
        <v>436</v>
      </c>
      <c r="C53" s="177">
        <v>0</v>
      </c>
      <c r="D53" s="177">
        <v>2490</v>
      </c>
      <c r="E53" s="177">
        <v>2490</v>
      </c>
      <c r="F53" s="177">
        <v>0</v>
      </c>
      <c r="G53" s="177">
        <v>2983.08</v>
      </c>
      <c r="H53" s="177">
        <v>2983.08</v>
      </c>
      <c r="I53" s="178" t="s">
        <v>193</v>
      </c>
    </row>
    <row r="54" spans="1:9" ht="12.75">
      <c r="A54" s="176">
        <v>6861</v>
      </c>
      <c r="B54" s="176" t="s">
        <v>437</v>
      </c>
      <c r="C54" s="177">
        <v>0</v>
      </c>
      <c r="D54" s="177">
        <v>5880</v>
      </c>
      <c r="E54" s="177">
        <v>5880</v>
      </c>
      <c r="F54" s="177">
        <v>0</v>
      </c>
      <c r="G54" s="177">
        <v>2156.5</v>
      </c>
      <c r="H54" s="177">
        <v>2156.5</v>
      </c>
      <c r="I54" s="178" t="s">
        <v>193</v>
      </c>
    </row>
    <row r="55" spans="1:9" ht="12.75">
      <c r="A55" s="176">
        <v>6865</v>
      </c>
      <c r="B55" s="176" t="s">
        <v>438</v>
      </c>
      <c r="C55" s="177">
        <v>0</v>
      </c>
      <c r="D55" s="177">
        <v>113772.12</v>
      </c>
      <c r="E55" s="177">
        <v>113772.12</v>
      </c>
      <c r="F55" s="177">
        <v>0</v>
      </c>
      <c r="G55" s="177">
        <v>0</v>
      </c>
      <c r="H55" s="177">
        <v>0</v>
      </c>
      <c r="I55" s="178" t="s">
        <v>193</v>
      </c>
    </row>
    <row r="56" spans="1:9" ht="12.75">
      <c r="A56" s="176">
        <v>6940</v>
      </c>
      <c r="B56" s="176" t="s">
        <v>172</v>
      </c>
      <c r="C56" s="177">
        <v>0</v>
      </c>
      <c r="D56" s="177">
        <v>0</v>
      </c>
      <c r="E56" s="177">
        <v>0</v>
      </c>
      <c r="F56" s="177">
        <v>0</v>
      </c>
      <c r="G56" s="177">
        <v>0</v>
      </c>
      <c r="H56" s="177">
        <v>0</v>
      </c>
      <c r="I56" s="178" t="s">
        <v>193</v>
      </c>
    </row>
    <row r="57" spans="1:9" ht="12.75">
      <c r="A57" s="176">
        <v>7140</v>
      </c>
      <c r="B57" s="176" t="s">
        <v>441</v>
      </c>
      <c r="C57" s="177">
        <v>0</v>
      </c>
      <c r="D57" s="177">
        <v>0</v>
      </c>
      <c r="E57" s="177">
        <v>0</v>
      </c>
      <c r="F57" s="177">
        <v>0</v>
      </c>
      <c r="G57" s="177">
        <v>0</v>
      </c>
      <c r="H57" s="177">
        <v>0</v>
      </c>
      <c r="I57" s="178" t="s">
        <v>193</v>
      </c>
    </row>
    <row r="58" spans="1:9" ht="12.75">
      <c r="A58" s="176">
        <v>7300</v>
      </c>
      <c r="B58" s="176" t="s">
        <v>442</v>
      </c>
      <c r="C58" s="177">
        <v>0</v>
      </c>
      <c r="D58" s="177">
        <v>0</v>
      </c>
      <c r="E58" s="177">
        <v>0</v>
      </c>
      <c r="F58" s="177">
        <v>0</v>
      </c>
      <c r="G58" s="177">
        <v>0</v>
      </c>
      <c r="H58" s="177">
        <v>0</v>
      </c>
      <c r="I58" s="178" t="s">
        <v>193</v>
      </c>
    </row>
    <row r="59" spans="1:9" ht="12.75">
      <c r="A59" s="176">
        <v>7312</v>
      </c>
      <c r="B59" s="176" t="s">
        <v>443</v>
      </c>
      <c r="C59" s="177">
        <v>0</v>
      </c>
      <c r="D59" s="177">
        <v>955</v>
      </c>
      <c r="E59" s="177">
        <v>955</v>
      </c>
      <c r="F59" s="177">
        <v>0</v>
      </c>
      <c r="G59" s="177">
        <v>955</v>
      </c>
      <c r="H59" s="177">
        <v>955</v>
      </c>
      <c r="I59" s="178" t="s">
        <v>193</v>
      </c>
    </row>
    <row r="60" spans="1:9" ht="12.75">
      <c r="A60" s="176">
        <v>7320</v>
      </c>
      <c r="B60" s="176" t="s">
        <v>444</v>
      </c>
      <c r="C60" s="177">
        <v>0</v>
      </c>
      <c r="D60" s="177">
        <v>0</v>
      </c>
      <c r="E60" s="177">
        <v>0</v>
      </c>
      <c r="F60" s="177">
        <v>0</v>
      </c>
      <c r="G60" s="177">
        <v>2590</v>
      </c>
      <c r="H60" s="177">
        <v>2590</v>
      </c>
      <c r="I60" s="178" t="s">
        <v>193</v>
      </c>
    </row>
    <row r="61" spans="1:9" ht="12.75">
      <c r="A61" s="176">
        <v>7381</v>
      </c>
      <c r="B61" s="176" t="s">
        <v>414</v>
      </c>
      <c r="C61" s="177">
        <v>0</v>
      </c>
      <c r="D61" s="177">
        <v>0</v>
      </c>
      <c r="E61" s="177">
        <v>0</v>
      </c>
      <c r="F61" s="177">
        <v>0</v>
      </c>
      <c r="G61" s="177">
        <v>0</v>
      </c>
      <c r="H61" s="177">
        <v>0</v>
      </c>
      <c r="I61" s="178" t="s">
        <v>193</v>
      </c>
    </row>
    <row r="62" spans="1:9" ht="12.75">
      <c r="A62" s="176">
        <v>7420</v>
      </c>
      <c r="B62" s="176" t="s">
        <v>446</v>
      </c>
      <c r="C62" s="177">
        <v>0</v>
      </c>
      <c r="D62" s="177">
        <v>25000</v>
      </c>
      <c r="E62" s="177">
        <v>25000</v>
      </c>
      <c r="F62" s="177">
        <v>0</v>
      </c>
      <c r="G62" s="177">
        <v>0</v>
      </c>
      <c r="H62" s="177">
        <v>0</v>
      </c>
      <c r="I62" s="178" t="s">
        <v>193</v>
      </c>
    </row>
    <row r="63" spans="1:9" ht="12.75">
      <c r="A63" s="176">
        <v>7430</v>
      </c>
      <c r="B63" s="176" t="s">
        <v>447</v>
      </c>
      <c r="C63" s="177">
        <v>0</v>
      </c>
      <c r="D63" s="177">
        <v>0</v>
      </c>
      <c r="E63" s="177">
        <v>0</v>
      </c>
      <c r="F63" s="177">
        <v>0</v>
      </c>
      <c r="G63" s="177">
        <v>0</v>
      </c>
      <c r="H63" s="177">
        <v>0</v>
      </c>
      <c r="I63" s="178" t="s">
        <v>193</v>
      </c>
    </row>
    <row r="64" spans="1:9" ht="12.75">
      <c r="A64" s="176">
        <v>7710</v>
      </c>
      <c r="B64" s="176" t="s">
        <v>448</v>
      </c>
      <c r="C64" s="177">
        <v>0</v>
      </c>
      <c r="D64" s="177">
        <v>9400</v>
      </c>
      <c r="E64" s="177">
        <v>9400</v>
      </c>
      <c r="F64" s="177">
        <v>0</v>
      </c>
      <c r="G64" s="177">
        <v>0</v>
      </c>
      <c r="H64" s="177">
        <v>0</v>
      </c>
      <c r="I64" s="178" t="s">
        <v>193</v>
      </c>
    </row>
    <row r="65" spans="1:9" ht="12.75">
      <c r="A65" s="176">
        <v>7720</v>
      </c>
      <c r="B65" s="176" t="s">
        <v>175</v>
      </c>
      <c r="C65" s="177">
        <v>0</v>
      </c>
      <c r="D65" s="177">
        <v>0</v>
      </c>
      <c r="E65" s="177">
        <v>0</v>
      </c>
      <c r="F65" s="177">
        <v>0</v>
      </c>
      <c r="G65" s="177">
        <v>0</v>
      </c>
      <c r="H65" s="177">
        <v>0</v>
      </c>
      <c r="I65" s="178" t="s">
        <v>193</v>
      </c>
    </row>
    <row r="66" spans="1:9" ht="12.75">
      <c r="A66" s="176">
        <v>7770</v>
      </c>
      <c r="B66" s="176" t="s">
        <v>82</v>
      </c>
      <c r="C66" s="177">
        <v>0</v>
      </c>
      <c r="D66" s="177">
        <v>3405</v>
      </c>
      <c r="E66" s="177">
        <v>3405</v>
      </c>
      <c r="F66" s="177">
        <v>0</v>
      </c>
      <c r="G66" s="177">
        <v>3419.5</v>
      </c>
      <c r="H66" s="177">
        <v>3419.5</v>
      </c>
      <c r="I66" s="178" t="s">
        <v>193</v>
      </c>
    </row>
    <row r="67" spans="1:9" ht="12.75" customHeight="1">
      <c r="A67" s="176">
        <v>8050</v>
      </c>
      <c r="B67" s="176" t="s">
        <v>449</v>
      </c>
      <c r="C67" s="177">
        <v>0</v>
      </c>
      <c r="D67" s="177">
        <v>-18321.86</v>
      </c>
      <c r="E67" s="177">
        <v>-18321.86</v>
      </c>
      <c r="F67" s="177">
        <v>0</v>
      </c>
      <c r="G67" s="177">
        <v>-19655.64</v>
      </c>
      <c r="H67" s="177">
        <v>-19655.64</v>
      </c>
      <c r="I67" s="178" t="s">
        <v>193</v>
      </c>
    </row>
    <row r="68" spans="1:9" ht="12.75">
      <c r="A68" s="176">
        <v>8060</v>
      </c>
      <c r="B68" s="176" t="s">
        <v>450</v>
      </c>
      <c r="C68" s="177">
        <v>0</v>
      </c>
      <c r="D68" s="177">
        <v>-4594.02</v>
      </c>
      <c r="E68" s="177">
        <v>-4594.02</v>
      </c>
      <c r="F68" s="177">
        <v>0</v>
      </c>
      <c r="G68" s="177">
        <v>-9303.59</v>
      </c>
      <c r="H68" s="177">
        <v>-9303.59</v>
      </c>
      <c r="I68" s="178" t="s">
        <v>193</v>
      </c>
    </row>
    <row r="69" spans="1:9" ht="12.75">
      <c r="A69" s="176">
        <v>8150</v>
      </c>
      <c r="B69" s="176" t="s">
        <v>85</v>
      </c>
      <c r="C69" s="177">
        <v>0</v>
      </c>
      <c r="D69" s="177">
        <v>0</v>
      </c>
      <c r="E69" s="177">
        <v>0</v>
      </c>
      <c r="F69" s="177">
        <v>0</v>
      </c>
      <c r="G69" s="177">
        <v>60.69</v>
      </c>
      <c r="H69" s="177">
        <v>60.69</v>
      </c>
      <c r="I69" s="178" t="s">
        <v>193</v>
      </c>
    </row>
    <row r="70" spans="1:9" ht="12.75" customHeight="1">
      <c r="A70" s="176">
        <v>8160</v>
      </c>
      <c r="B70" s="176" t="s">
        <v>451</v>
      </c>
      <c r="C70" s="177">
        <v>0</v>
      </c>
      <c r="D70" s="177">
        <v>0</v>
      </c>
      <c r="E70" s="177">
        <v>0</v>
      </c>
      <c r="F70" s="177">
        <v>0</v>
      </c>
      <c r="G70" s="177">
        <v>0</v>
      </c>
      <c r="H70" s="177">
        <v>0</v>
      </c>
      <c r="I70" s="178" t="s">
        <v>193</v>
      </c>
    </row>
    <row r="71" spans="1:9" ht="12.75">
      <c r="A71" s="176">
        <v>8800</v>
      </c>
      <c r="B71" s="176" t="s">
        <v>452</v>
      </c>
      <c r="C71" s="177">
        <v>0</v>
      </c>
      <c r="D71" s="177">
        <v>13484.19</v>
      </c>
      <c r="E71" s="177">
        <v>13484.19</v>
      </c>
      <c r="F71" s="177">
        <v>0</v>
      </c>
      <c r="G71" s="177">
        <v>118787.46</v>
      </c>
      <c r="H71" s="177">
        <v>118787.46</v>
      </c>
      <c r="I71" s="176" t="s">
        <v>193</v>
      </c>
    </row>
    <row r="72" spans="1:9" ht="12.75" customHeight="1">
      <c r="A72" s="172" t="s">
        <v>583</v>
      </c>
      <c r="B72" s="172"/>
      <c r="C72" s="176">
        <v>0</v>
      </c>
      <c r="D72" s="176">
        <v>0</v>
      </c>
      <c r="E72" s="180">
        <v>0</v>
      </c>
      <c r="F72" s="176">
        <v>0</v>
      </c>
      <c r="G72" s="176">
        <v>0</v>
      </c>
      <c r="H72" s="180">
        <v>0</v>
      </c>
      <c r="I72" s="176" t="s">
        <v>193</v>
      </c>
    </row>
  </sheetData>
  <sheetProtection selectLockedCells="1" selectUnlockedCells="1"/>
  <mergeCells count="12">
    <mergeCell ref="A1:I1"/>
    <mergeCell ref="A2:I2"/>
    <mergeCell ref="A3:I3"/>
    <mergeCell ref="A4:B4"/>
    <mergeCell ref="C4:E4"/>
    <mergeCell ref="F4:H4"/>
    <mergeCell ref="A26:B26"/>
    <mergeCell ref="A27:I27"/>
    <mergeCell ref="A28:B28"/>
    <mergeCell ref="C28:E28"/>
    <mergeCell ref="F28:H28"/>
    <mergeCell ref="A72:B72"/>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5" r:id="rId20" display="Detaljer"/>
    <hyperlink ref="I26" r:id="rId21" display="Detaljer"/>
    <hyperlink ref="I30"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 ref="I69" r:id="rId61" display="Detaljer"/>
    <hyperlink ref="I70" r:id="rId62" display="Detaljer"/>
    <hyperlink ref="I71" r:id="rId63" display="Detaljer"/>
    <hyperlink ref="I72" r:id="rId64"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1:F39"/>
  <sheetViews>
    <sheetView workbookViewId="0" topLeftCell="A4">
      <selection activeCell="B29" sqref="B29"/>
    </sheetView>
  </sheetViews>
  <sheetFormatPr defaultColWidth="9.140625" defaultRowHeight="12.75"/>
  <cols>
    <col min="1" max="1" width="7.8515625" style="0" customWidth="1"/>
    <col min="2" max="2" width="36.00390625" style="0" customWidth="1"/>
    <col min="3" max="3" width="5.57421875" style="0" customWidth="1"/>
    <col min="4" max="4" width="15.57421875" style="85" customWidth="1"/>
    <col min="5" max="5" width="7.8515625" style="85" customWidth="1"/>
    <col min="6" max="6" width="20.57421875" style="85" customWidth="1"/>
    <col min="7" max="7" width="11.7109375" style="0" customWidth="1"/>
    <col min="8" max="8" width="6.140625" style="0" customWidth="1"/>
    <col min="9" max="16384" width="11.7109375" style="0" customWidth="1"/>
  </cols>
  <sheetData>
    <row r="1" ht="48" customHeight="1">
      <c r="B1" s="86" t="s">
        <v>606</v>
      </c>
    </row>
    <row r="2" spans="2:6" ht="30" customHeight="1">
      <c r="B2" s="87"/>
      <c r="D2" s="150">
        <v>40543</v>
      </c>
      <c r="F2" s="104" t="s">
        <v>607</v>
      </c>
    </row>
    <row r="3" spans="2:4" ht="23.25" customHeight="1">
      <c r="B3" s="90" t="s">
        <v>1</v>
      </c>
      <c r="C3" t="s">
        <v>2</v>
      </c>
      <c r="D3"/>
    </row>
    <row r="4" ht="12.75">
      <c r="D4"/>
    </row>
    <row r="5" spans="2:4" ht="12.75">
      <c r="B5" s="87" t="s">
        <v>3</v>
      </c>
      <c r="D5"/>
    </row>
    <row r="6" spans="2:6" ht="12.75">
      <c r="B6" t="s">
        <v>4</v>
      </c>
      <c r="C6">
        <v>1</v>
      </c>
      <c r="D6" s="85">
        <f>'2010 Lodo'!E9</f>
        <v>69120</v>
      </c>
      <c r="F6" s="85">
        <f>'2009 Lodo'!E10</f>
        <v>64885</v>
      </c>
    </row>
    <row r="7" spans="2:6" ht="12.75">
      <c r="B7" t="s">
        <v>5</v>
      </c>
      <c r="C7">
        <v>2</v>
      </c>
      <c r="D7" s="85">
        <f>SUM('2010 Lodo'!E12:E14)</f>
        <v>971817.48</v>
      </c>
      <c r="F7" s="85">
        <f>SUM('2009 Lodo'!E13:E15)</f>
        <v>898599.7799999999</v>
      </c>
    </row>
    <row r="8" spans="2:6" ht="12.75">
      <c r="B8" t="s">
        <v>6</v>
      </c>
      <c r="C8">
        <v>3</v>
      </c>
      <c r="D8" s="85">
        <f>SUM('2010 Lodo'!E15:E16)</f>
        <v>480983.08999999997</v>
      </c>
      <c r="F8" s="85">
        <f>SUM('2009 Lodo'!E16:E17)</f>
        <v>440499.25</v>
      </c>
    </row>
    <row r="9" spans="2:6" ht="12.75">
      <c r="B9" t="s">
        <v>7</v>
      </c>
      <c r="D9" s="85">
        <f>SUM('2010 Lodo'!E17)</f>
        <v>165.41</v>
      </c>
      <c r="F9" s="85">
        <f>'2009 Lodo'!E18</f>
        <v>165.24</v>
      </c>
    </row>
    <row r="10" spans="2:6" ht="18" customHeight="1">
      <c r="B10" s="87" t="s">
        <v>8</v>
      </c>
      <c r="D10" s="89">
        <f>SUM(D6:D9)</f>
        <v>1522085.9799999997</v>
      </c>
      <c r="F10" s="89">
        <f>SUM(F6:F9)</f>
        <v>1404149.2699999998</v>
      </c>
    </row>
    <row r="11" spans="2:6" ht="21.75" customHeight="1">
      <c r="B11" s="91" t="s">
        <v>9</v>
      </c>
      <c r="D11" s="89">
        <f>D10</f>
        <v>1522085.9799999997</v>
      </c>
      <c r="F11" s="89">
        <f>F10</f>
        <v>1404149.2699999998</v>
      </c>
    </row>
    <row r="12" ht="39.75" customHeight="1">
      <c r="B12" s="90" t="s">
        <v>10</v>
      </c>
    </row>
    <row r="14" ht="12.75">
      <c r="B14" s="87" t="s">
        <v>11</v>
      </c>
    </row>
    <row r="15" spans="2:6" ht="12.75">
      <c r="B15" t="s">
        <v>12</v>
      </c>
      <c r="D15" s="85">
        <f>-SUM('2010 Lodo'!E18)</f>
        <v>950228.02</v>
      </c>
      <c r="F15" s="85">
        <f>-'2009 Lodo'!E19</f>
        <v>923234.86</v>
      </c>
    </row>
    <row r="16" spans="2:6" ht="12.75">
      <c r="B16" t="s">
        <v>13</v>
      </c>
      <c r="D16" s="85">
        <f>-SUM('2010 Lodo'!E19)</f>
        <v>118787.46</v>
      </c>
      <c r="F16" s="85">
        <f>-'2009 Lodo'!E20</f>
        <v>26993.16</v>
      </c>
    </row>
    <row r="17" spans="2:6" ht="18" customHeight="1">
      <c r="B17" s="87" t="s">
        <v>14</v>
      </c>
      <c r="D17" s="89">
        <f>SUM(D15:D16)</f>
        <v>1069015.48</v>
      </c>
      <c r="F17" s="89">
        <f>SUM(F15:F16)</f>
        <v>950228.02</v>
      </c>
    </row>
    <row r="19" ht="12.75">
      <c r="B19" s="87" t="s">
        <v>15</v>
      </c>
    </row>
    <row r="20" spans="2:4" ht="12.75">
      <c r="B20" s="137" t="s">
        <v>58</v>
      </c>
      <c r="C20">
        <v>4</v>
      </c>
      <c r="D20" s="85">
        <f>-SUM('2010 Lodo'!E6)</f>
        <v>20000</v>
      </c>
    </row>
    <row r="21" spans="2:6" ht="12.75">
      <c r="B21" t="s">
        <v>16</v>
      </c>
      <c r="D21" s="85">
        <f>-SUM('2010 Lodo'!E20)</f>
        <v>12210.5</v>
      </c>
      <c r="F21" s="85">
        <f>-'2009 Lodo'!E21</f>
        <v>31331.25</v>
      </c>
    </row>
    <row r="22" spans="2:6" ht="12.75">
      <c r="B22" t="s">
        <v>18</v>
      </c>
      <c r="C22">
        <v>5</v>
      </c>
      <c r="D22" s="85">
        <f>-SUM('2010 Lodo'!E22)</f>
        <v>420860</v>
      </c>
      <c r="F22" s="85">
        <f>-'2009 Lodo'!E23</f>
        <v>422590</v>
      </c>
    </row>
    <row r="23" spans="2:6" ht="18" customHeight="1">
      <c r="B23" s="87" t="s">
        <v>20</v>
      </c>
      <c r="D23" s="89">
        <f>SUM(D20:D22)</f>
        <v>453070.5</v>
      </c>
      <c r="F23" s="89">
        <f>SUM(F21:F22)</f>
        <v>453921.25</v>
      </c>
    </row>
    <row r="24" ht="12.75">
      <c r="B24" s="87"/>
    </row>
    <row r="25" spans="2:6" ht="18" customHeight="1">
      <c r="B25" s="91" t="s">
        <v>21</v>
      </c>
      <c r="D25" s="89">
        <f>D17+D23</f>
        <v>1522085.98</v>
      </c>
      <c r="F25" s="89">
        <f>F17+F23</f>
        <v>1404149.27</v>
      </c>
    </row>
    <row r="26" spans="2:6" ht="46.5" customHeight="1">
      <c r="B26" s="93" t="s">
        <v>608</v>
      </c>
      <c r="C26" s="93"/>
      <c r="D26" s="93"/>
      <c r="E26" s="93"/>
      <c r="F26" s="93"/>
    </row>
    <row r="27" spans="2:6" ht="12.75" customHeight="1">
      <c r="B27" s="93" t="s">
        <v>485</v>
      </c>
      <c r="C27" s="93"/>
      <c r="D27" s="93"/>
      <c r="E27" s="93"/>
      <c r="F27" s="93"/>
    </row>
    <row r="28" spans="2:6" ht="12.75" customHeight="1">
      <c r="B28" s="94" t="s">
        <v>609</v>
      </c>
      <c r="C28" s="94"/>
      <c r="D28" s="94"/>
      <c r="E28" s="94"/>
      <c r="F28" s="94"/>
    </row>
    <row r="29" spans="2:6" ht="12.75" customHeight="1">
      <c r="B29" s="94" t="s">
        <v>610</v>
      </c>
      <c r="C29" s="94"/>
      <c r="D29" s="94"/>
      <c r="E29" s="94"/>
      <c r="F29" s="94"/>
    </row>
    <row r="30" spans="2:6" ht="12.75" customHeight="1">
      <c r="B30" s="96" t="s">
        <v>611</v>
      </c>
      <c r="C30" s="96"/>
      <c r="D30" s="96"/>
      <c r="E30" s="96"/>
      <c r="F30" s="96"/>
    </row>
    <row r="31" spans="2:6" ht="12.75" customHeight="1">
      <c r="B31" s="93" t="s">
        <v>612</v>
      </c>
      <c r="C31" s="93"/>
      <c r="D31" s="93"/>
      <c r="E31" s="93"/>
      <c r="F31" s="93"/>
    </row>
    <row r="32" spans="2:6" ht="41.25" customHeight="1">
      <c r="B32" s="57"/>
      <c r="C32" s="97" t="s">
        <v>613</v>
      </c>
      <c r="D32" s="97"/>
      <c r="E32" s="57"/>
      <c r="F32" s="98"/>
    </row>
    <row r="33" spans="2:6" ht="44.25" customHeight="1">
      <c r="B33" s="57"/>
      <c r="C33" s="57"/>
      <c r="D33" s="98"/>
      <c r="E33" s="98"/>
      <c r="F33" s="98"/>
    </row>
    <row r="34" spans="2:6" ht="12.75" customHeight="1">
      <c r="B34" s="57"/>
      <c r="C34" s="97" t="s">
        <v>614</v>
      </c>
      <c r="D34" s="97"/>
      <c r="E34" s="57"/>
      <c r="F34" s="98"/>
    </row>
    <row r="35" spans="2:6" ht="12.75" customHeight="1">
      <c r="B35" s="57"/>
      <c r="C35" s="97" t="s">
        <v>591</v>
      </c>
      <c r="D35" s="97"/>
      <c r="E35" s="57"/>
      <c r="F35" s="98"/>
    </row>
    <row r="36" spans="2:6" ht="56.25" customHeight="1">
      <c r="B36" s="57" t="s">
        <v>615</v>
      </c>
      <c r="C36" s="97" t="s">
        <v>616</v>
      </c>
      <c r="D36" s="97"/>
      <c r="E36" s="57"/>
      <c r="F36" s="98" t="s">
        <v>617</v>
      </c>
    </row>
    <row r="37" spans="2:6" ht="16.5" customHeight="1">
      <c r="B37" s="57" t="s">
        <v>30</v>
      </c>
      <c r="C37" s="97" t="s">
        <v>30</v>
      </c>
      <c r="D37" s="97"/>
      <c r="E37" s="57"/>
      <c r="F37" s="98" t="s">
        <v>30</v>
      </c>
    </row>
    <row r="38" spans="2:6" ht="66.75" customHeight="1">
      <c r="B38" s="57" t="s">
        <v>618</v>
      </c>
      <c r="C38" s="97"/>
      <c r="D38" s="97"/>
      <c r="E38" s="57"/>
      <c r="F38" s="98" t="s">
        <v>594</v>
      </c>
    </row>
    <row r="39" spans="2:6" ht="12.75">
      <c r="B39" s="57" t="s">
        <v>595</v>
      </c>
      <c r="C39" s="97"/>
      <c r="D39" s="97"/>
      <c r="E39" s="57"/>
      <c r="F39" s="98" t="s">
        <v>595</v>
      </c>
    </row>
  </sheetData>
  <sheetProtection selectLockedCells="1" selectUnlockedCells="1"/>
  <mergeCells count="13">
    <mergeCell ref="B26:F26"/>
    <mergeCell ref="B27:F27"/>
    <mergeCell ref="B28:F28"/>
    <mergeCell ref="B29:F29"/>
    <mergeCell ref="B30:F30"/>
    <mergeCell ref="B31:F31"/>
    <mergeCell ref="C32:D32"/>
    <mergeCell ref="C34:D34"/>
    <mergeCell ref="C35:D35"/>
    <mergeCell ref="C36:D36"/>
    <mergeCell ref="C37:D37"/>
    <mergeCell ref="C38:D38"/>
    <mergeCell ref="C39:D39"/>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70"/>
  <sheetViews>
    <sheetView workbookViewId="0" topLeftCell="A1">
      <selection activeCell="C67" sqref="C67"/>
    </sheetView>
  </sheetViews>
  <sheetFormatPr defaultColWidth="9.140625" defaultRowHeight="12.75"/>
  <cols>
    <col min="1" max="1" width="21.57421875" style="57" customWidth="1"/>
    <col min="2" max="2" width="49.00390625" style="58" customWidth="1"/>
    <col min="3" max="4" width="21.421875" style="58" customWidth="1"/>
    <col min="5" max="16384" width="11.57421875" style="0" customWidth="1"/>
  </cols>
  <sheetData>
    <row r="1" spans="2:4" ht="20.25">
      <c r="B1" s="59"/>
      <c r="C1" s="59"/>
      <c r="D1" s="59"/>
    </row>
    <row r="2" spans="2:4" ht="20.25">
      <c r="B2" s="60" t="s">
        <v>142</v>
      </c>
      <c r="C2" s="60"/>
      <c r="D2" s="61"/>
    </row>
    <row r="3" spans="3:4" ht="14.25">
      <c r="C3" s="62">
        <v>2019</v>
      </c>
      <c r="D3" s="63">
        <v>2018</v>
      </c>
    </row>
    <row r="4" spans="2:4" ht="14.25">
      <c r="B4" s="64"/>
      <c r="C4" s="64" t="s">
        <v>143</v>
      </c>
      <c r="D4" s="64" t="s">
        <v>143</v>
      </c>
    </row>
    <row r="5" spans="2:4" ht="16.5">
      <c r="B5" s="65" t="s">
        <v>144</v>
      </c>
      <c r="C5" s="66"/>
      <c r="D5" s="67"/>
    </row>
    <row r="6" spans="1:4" ht="14.25">
      <c r="A6" s="68">
        <v>3100</v>
      </c>
      <c r="B6" s="69" t="s">
        <v>145</v>
      </c>
      <c r="C6" s="70"/>
      <c r="D6" s="71"/>
    </row>
    <row r="7" spans="1:4" ht="14.25">
      <c r="A7" s="68">
        <v>3101</v>
      </c>
      <c r="B7" s="69" t="s">
        <v>146</v>
      </c>
      <c r="C7" s="70"/>
      <c r="D7" s="71"/>
    </row>
    <row r="8" spans="1:4" ht="14.25">
      <c r="A8" s="68">
        <v>3102</v>
      </c>
      <c r="B8" s="69" t="s">
        <v>147</v>
      </c>
      <c r="C8" s="70"/>
      <c r="D8" s="71"/>
    </row>
    <row r="9" spans="1:4" ht="14.25">
      <c r="A9" s="68">
        <v>3110</v>
      </c>
      <c r="B9" s="69" t="s">
        <v>148</v>
      </c>
      <c r="C9" s="70"/>
      <c r="D9" s="71"/>
    </row>
    <row r="10" spans="2:4" ht="14.25">
      <c r="B10" s="58" t="s">
        <v>42</v>
      </c>
      <c r="C10" s="72">
        <v>300000</v>
      </c>
      <c r="D10" s="73">
        <v>320000</v>
      </c>
    </row>
    <row r="11" spans="1:4" ht="14.25">
      <c r="A11" s="57">
        <v>3280</v>
      </c>
      <c r="B11" s="58" t="s">
        <v>149</v>
      </c>
      <c r="C11" s="72">
        <v>-10000</v>
      </c>
      <c r="D11" s="73">
        <v>-10000</v>
      </c>
    </row>
    <row r="12" spans="1:4" ht="14.25">
      <c r="A12" s="57">
        <v>3910</v>
      </c>
      <c r="B12" s="58" t="s">
        <v>150</v>
      </c>
      <c r="C12" s="72"/>
      <c r="D12" s="73"/>
    </row>
    <row r="13" spans="1:4" ht="14.25">
      <c r="A13" s="57">
        <v>3911</v>
      </c>
      <c r="B13" s="58" t="s">
        <v>151</v>
      </c>
      <c r="C13" s="72"/>
      <c r="D13" s="73"/>
    </row>
    <row r="14" spans="1:4" ht="14.25">
      <c r="A14" s="57">
        <v>3912</v>
      </c>
      <c r="B14" t="s">
        <v>152</v>
      </c>
      <c r="C14" s="72"/>
      <c r="D14" s="74"/>
    </row>
    <row r="15" spans="1:4" ht="14.25">
      <c r="A15" s="57">
        <v>3913</v>
      </c>
      <c r="B15" t="s">
        <v>153</v>
      </c>
      <c r="C15" s="72"/>
      <c r="D15" s="74"/>
    </row>
    <row r="16" spans="3:4" ht="14.25">
      <c r="C16" s="72"/>
      <c r="D16" s="73"/>
    </row>
    <row r="17" spans="2:4" ht="14.25">
      <c r="B17" s="63" t="s">
        <v>154</v>
      </c>
      <c r="C17" s="75">
        <f>C8+C10+C12+C11</f>
        <v>290000</v>
      </c>
      <c r="D17" s="76">
        <v>310000</v>
      </c>
    </row>
    <row r="18" spans="3:4" ht="14.25">
      <c r="C18" s="72"/>
      <c r="D18" s="73"/>
    </row>
    <row r="19" spans="2:4" ht="16.5">
      <c r="B19" s="65" t="s">
        <v>155</v>
      </c>
      <c r="C19" s="66"/>
      <c r="D19" s="67"/>
    </row>
    <row r="20" spans="2:4" ht="14.25">
      <c r="B20" s="77" t="s">
        <v>156</v>
      </c>
      <c r="C20" s="78">
        <v>7.8565000000000005</v>
      </c>
      <c r="D20" s="79">
        <v>8.597</v>
      </c>
    </row>
    <row r="21" spans="1:4" ht="14.25">
      <c r="A21" s="68">
        <v>4100</v>
      </c>
      <c r="B21" s="69" t="s">
        <v>157</v>
      </c>
      <c r="C21" s="70"/>
      <c r="D21" s="71"/>
    </row>
    <row r="22" spans="1:4" ht="14.25">
      <c r="A22" s="68">
        <v>4101</v>
      </c>
      <c r="B22" s="69" t="s">
        <v>158</v>
      </c>
      <c r="C22" s="70"/>
      <c r="D22" s="71"/>
    </row>
    <row r="23" spans="1:4" ht="14.25">
      <c r="A23" s="68">
        <v>4102</v>
      </c>
      <c r="B23" s="69" t="s">
        <v>159</v>
      </c>
      <c r="C23" s="70"/>
      <c r="D23" s="71"/>
    </row>
    <row r="24" spans="1:4" ht="14.25">
      <c r="A24" s="68">
        <v>4103</v>
      </c>
      <c r="B24" s="69" t="s">
        <v>160</v>
      </c>
      <c r="C24" s="70"/>
      <c r="D24" s="71"/>
    </row>
    <row r="25" spans="2:4" ht="14.25">
      <c r="B25" s="58" t="s">
        <v>161</v>
      </c>
      <c r="C25" s="78">
        <v>165000</v>
      </c>
      <c r="D25" s="73">
        <v>195000</v>
      </c>
    </row>
    <row r="26" spans="1:4" ht="14.25">
      <c r="A26" s="57">
        <v>5000</v>
      </c>
      <c r="B26" t="s">
        <v>63</v>
      </c>
      <c r="C26" s="78">
        <v>35000</v>
      </c>
      <c r="D26" s="73">
        <v>35000</v>
      </c>
    </row>
    <row r="27" spans="1:4" ht="14.25">
      <c r="A27" s="57">
        <v>5400</v>
      </c>
      <c r="B27" t="s">
        <v>64</v>
      </c>
      <c r="C27" s="78">
        <f>C26*0.141</f>
        <v>4935.000000000001</v>
      </c>
      <c r="D27" s="73">
        <v>4935</v>
      </c>
    </row>
    <row r="28" spans="1:4" ht="14.25">
      <c r="A28" s="57">
        <v>6300</v>
      </c>
      <c r="B28" s="58" t="s">
        <v>74</v>
      </c>
      <c r="C28" s="78">
        <v>12000</v>
      </c>
      <c r="D28" s="73">
        <v>12000</v>
      </c>
    </row>
    <row r="29" spans="1:4" ht="14.25">
      <c r="A29" s="57">
        <v>6701</v>
      </c>
      <c r="B29" s="58" t="s">
        <v>162</v>
      </c>
      <c r="C29" s="78">
        <v>0</v>
      </c>
      <c r="D29" s="73">
        <v>0</v>
      </c>
    </row>
    <row r="30" spans="1:4" ht="14.25">
      <c r="A30" s="57">
        <v>6703</v>
      </c>
      <c r="B30" s="58" t="s">
        <v>68</v>
      </c>
      <c r="C30" s="78">
        <v>20000</v>
      </c>
      <c r="D30" s="73">
        <v>30000</v>
      </c>
    </row>
    <row r="31" spans="1:4" ht="14.25">
      <c r="A31" s="57">
        <v>6704</v>
      </c>
      <c r="B31" s="58" t="s">
        <v>163</v>
      </c>
      <c r="C31" s="78">
        <v>3000</v>
      </c>
      <c r="D31" s="73">
        <v>3000</v>
      </c>
    </row>
    <row r="32" spans="1:4" ht="14.25">
      <c r="A32" s="57">
        <v>6708</v>
      </c>
      <c r="B32" s="58" t="s">
        <v>61</v>
      </c>
      <c r="C32" s="78">
        <v>25000</v>
      </c>
      <c r="D32" s="73">
        <v>35000</v>
      </c>
    </row>
    <row r="33" spans="1:4" ht="14.25">
      <c r="A33" s="57">
        <v>6708</v>
      </c>
      <c r="B33" s="58" t="s">
        <v>65</v>
      </c>
      <c r="C33" s="78">
        <v>0</v>
      </c>
      <c r="D33" s="73">
        <v>0</v>
      </c>
    </row>
    <row r="34" spans="1:4" ht="14.25">
      <c r="A34" s="57">
        <v>6800</v>
      </c>
      <c r="B34" t="s">
        <v>164</v>
      </c>
      <c r="C34" s="78">
        <v>0</v>
      </c>
      <c r="D34" s="73">
        <v>0</v>
      </c>
    </row>
    <row r="35" spans="1:4" ht="14.25">
      <c r="A35" s="57">
        <v>6801</v>
      </c>
      <c r="B35" t="s">
        <v>165</v>
      </c>
      <c r="C35" s="78">
        <v>0</v>
      </c>
      <c r="D35" s="73">
        <v>0</v>
      </c>
    </row>
    <row r="36" spans="1:4" ht="14.25">
      <c r="A36" s="57">
        <v>6860</v>
      </c>
      <c r="B36" s="58" t="s">
        <v>54</v>
      </c>
      <c r="C36" s="78">
        <v>20000</v>
      </c>
      <c r="D36" s="73">
        <v>20000</v>
      </c>
    </row>
    <row r="37" spans="1:4" ht="14.25">
      <c r="A37" s="57">
        <v>6861</v>
      </c>
      <c r="B37" s="58" t="s">
        <v>166</v>
      </c>
      <c r="C37" s="78">
        <v>10000</v>
      </c>
      <c r="D37" s="73">
        <v>30000</v>
      </c>
    </row>
    <row r="38" spans="1:4" ht="14.25">
      <c r="A38" s="57">
        <v>6865</v>
      </c>
      <c r="B38" t="s">
        <v>167</v>
      </c>
      <c r="C38" s="78">
        <v>0</v>
      </c>
      <c r="D38" s="74">
        <v>0</v>
      </c>
    </row>
    <row r="39" spans="1:4" ht="14.25">
      <c r="A39" s="57">
        <v>6866</v>
      </c>
      <c r="B39" t="s">
        <v>168</v>
      </c>
      <c r="C39" s="78">
        <v>0</v>
      </c>
      <c r="D39" s="74">
        <v>0</v>
      </c>
    </row>
    <row r="40" spans="1:4" ht="14.25">
      <c r="A40" s="57">
        <v>6867</v>
      </c>
      <c r="B40" t="s">
        <v>169</v>
      </c>
      <c r="C40" s="78">
        <v>0</v>
      </c>
      <c r="D40" s="74">
        <v>0</v>
      </c>
    </row>
    <row r="41" spans="1:4" ht="14.25">
      <c r="A41" s="57">
        <v>6868</v>
      </c>
      <c r="B41" t="s">
        <v>170</v>
      </c>
      <c r="C41" s="78">
        <v>0</v>
      </c>
      <c r="D41" s="74">
        <v>0</v>
      </c>
    </row>
    <row r="42" spans="1:4" ht="14.25">
      <c r="A42" s="57">
        <v>6870</v>
      </c>
      <c r="B42" s="58" t="s">
        <v>171</v>
      </c>
      <c r="C42" s="78">
        <v>0</v>
      </c>
      <c r="D42" s="73">
        <v>0</v>
      </c>
    </row>
    <row r="43" spans="1:4" ht="14.25">
      <c r="A43" s="57">
        <v>6940</v>
      </c>
      <c r="B43" s="58" t="s">
        <v>172</v>
      </c>
      <c r="C43" s="78">
        <v>0</v>
      </c>
      <c r="D43" s="73">
        <v>0</v>
      </c>
    </row>
    <row r="44" spans="1:4" ht="14.25">
      <c r="A44" s="57">
        <v>7312</v>
      </c>
      <c r="B44" s="58" t="s">
        <v>173</v>
      </c>
      <c r="C44" s="78">
        <v>3200</v>
      </c>
      <c r="D44" s="73">
        <v>3200</v>
      </c>
    </row>
    <row r="45" spans="1:4" ht="14.25">
      <c r="A45" s="57">
        <v>7320</v>
      </c>
      <c r="B45" s="58" t="s">
        <v>70</v>
      </c>
      <c r="C45" s="78">
        <v>10000</v>
      </c>
      <c r="D45" s="73">
        <v>10000</v>
      </c>
    </row>
    <row r="46" spans="1:4" ht="14.25">
      <c r="A46" s="57">
        <v>7382</v>
      </c>
      <c r="B46" s="58" t="s">
        <v>174</v>
      </c>
      <c r="C46" s="78">
        <v>10000</v>
      </c>
      <c r="D46" s="73">
        <v>10000</v>
      </c>
    </row>
    <row r="47" spans="1:4" ht="14.25">
      <c r="A47" s="57">
        <v>7383</v>
      </c>
      <c r="B47" s="58" t="s">
        <v>76</v>
      </c>
      <c r="C47" s="78">
        <v>21875</v>
      </c>
      <c r="D47" s="73">
        <v>22000</v>
      </c>
    </row>
    <row r="48" spans="1:4" ht="14.25">
      <c r="A48" s="57">
        <v>7420</v>
      </c>
      <c r="B48" s="58" t="s">
        <v>72</v>
      </c>
      <c r="C48" s="78">
        <v>0</v>
      </c>
      <c r="D48" s="73">
        <v>0</v>
      </c>
    </row>
    <row r="49" spans="1:4" ht="14.25">
      <c r="A49" s="57">
        <v>7500</v>
      </c>
      <c r="B49" s="58" t="s">
        <v>77</v>
      </c>
      <c r="C49" s="78">
        <v>1000</v>
      </c>
      <c r="D49" s="73">
        <v>1000</v>
      </c>
    </row>
    <row r="50" spans="1:4" ht="14.25">
      <c r="A50" s="57">
        <v>7710</v>
      </c>
      <c r="B50" s="58" t="s">
        <v>71</v>
      </c>
      <c r="C50" s="78">
        <v>5000</v>
      </c>
      <c r="D50" s="73">
        <v>5000</v>
      </c>
    </row>
    <row r="51" spans="1:4" ht="14.25">
      <c r="A51" s="57">
        <v>7720</v>
      </c>
      <c r="B51" s="58" t="s">
        <v>175</v>
      </c>
      <c r="C51" s="78">
        <v>5000</v>
      </c>
      <c r="D51" s="73">
        <v>5000</v>
      </c>
    </row>
    <row r="52" spans="3:4" ht="14.25">
      <c r="C52" s="72"/>
      <c r="D52" s="73"/>
    </row>
    <row r="53" spans="2:4" ht="14.25">
      <c r="B53" s="63" t="s">
        <v>176</v>
      </c>
      <c r="C53" s="80">
        <f>SUM(C25:C52)</f>
        <v>351010</v>
      </c>
      <c r="D53" s="80">
        <v>421135</v>
      </c>
    </row>
    <row r="54" spans="3:4" ht="14.25">
      <c r="C54" s="72"/>
      <c r="D54" s="73"/>
    </row>
    <row r="55" spans="2:4" ht="16.5">
      <c r="B55" s="65" t="s">
        <v>177</v>
      </c>
      <c r="C55" s="75">
        <f>C17-C53</f>
        <v>-61010</v>
      </c>
      <c r="D55" s="80">
        <v>-111135</v>
      </c>
    </row>
    <row r="56" spans="3:4" ht="14.25">
      <c r="C56" s="72"/>
      <c r="D56" s="73"/>
    </row>
    <row r="57" spans="2:4" ht="16.5">
      <c r="B57" s="65" t="s">
        <v>178</v>
      </c>
      <c r="C57" s="66"/>
      <c r="D57" s="67"/>
    </row>
    <row r="58" spans="1:4" ht="14.25">
      <c r="A58" s="57">
        <v>8050</v>
      </c>
      <c r="B58" s="58" t="s">
        <v>179</v>
      </c>
      <c r="C58" s="72">
        <v>4000</v>
      </c>
      <c r="D58" s="73">
        <v>4000</v>
      </c>
    </row>
    <row r="59" spans="1:4" ht="14.25">
      <c r="A59" s="57">
        <v>7770</v>
      </c>
      <c r="B59" s="58" t="s">
        <v>82</v>
      </c>
      <c r="C59" s="72">
        <v>-3100</v>
      </c>
      <c r="D59" s="73">
        <v>-3100</v>
      </c>
    </row>
    <row r="60" spans="1:4" ht="14.25">
      <c r="A60" s="57">
        <v>8060</v>
      </c>
      <c r="B60" s="58" t="s">
        <v>83</v>
      </c>
      <c r="C60" s="72"/>
      <c r="D60" s="73"/>
    </row>
    <row r="61" spans="1:4" ht="14.25">
      <c r="A61" s="57">
        <v>8160</v>
      </c>
      <c r="B61" s="58" t="s">
        <v>84</v>
      </c>
      <c r="C61" s="72"/>
      <c r="D61" s="73"/>
    </row>
    <row r="62" spans="1:4" ht="14.25">
      <c r="A62" s="57">
        <v>8150</v>
      </c>
      <c r="B62" s="58" t="s">
        <v>85</v>
      </c>
      <c r="C62" s="72"/>
      <c r="D62" s="73"/>
    </row>
    <row r="63" spans="3:4" ht="14.25">
      <c r="C63" s="72"/>
      <c r="D63" s="73"/>
    </row>
    <row r="64" spans="2:4" ht="14.25">
      <c r="B64" s="63" t="s">
        <v>180</v>
      </c>
      <c r="C64" s="80">
        <f>SUM(C58:C63)</f>
        <v>900</v>
      </c>
      <c r="D64" s="80">
        <v>900</v>
      </c>
    </row>
    <row r="65" spans="3:4" ht="14.25">
      <c r="C65" s="72"/>
      <c r="D65" s="72"/>
    </row>
    <row r="66" spans="2:4" ht="16.5">
      <c r="B66" s="65" t="s">
        <v>181</v>
      </c>
      <c r="C66" s="75">
        <f>C55+C64</f>
        <v>-60110</v>
      </c>
      <c r="D66" s="80">
        <v>-110235</v>
      </c>
    </row>
    <row r="67" ht="14.25">
      <c r="C67" s="72"/>
    </row>
    <row r="68" ht="14.25">
      <c r="C68" s="72"/>
    </row>
    <row r="69" spans="2:4" ht="16.5">
      <c r="B69" s="65"/>
      <c r="C69" s="66"/>
      <c r="D69" s="65"/>
    </row>
    <row r="70" ht="14.25">
      <c r="C70" s="72"/>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C18" sqref="C18"/>
    </sheetView>
  </sheetViews>
  <sheetFormatPr defaultColWidth="9.140625" defaultRowHeight="27.75" customHeight="1"/>
  <cols>
    <col min="1" max="1" width="41.421875" style="85" customWidth="1"/>
    <col min="2" max="2" width="7.8515625" style="85" customWidth="1"/>
    <col min="3" max="5" width="14.28125" style="85" customWidth="1"/>
    <col min="6" max="6" width="17.7109375" style="85" customWidth="1"/>
    <col min="7" max="7" width="13.28125" style="85" customWidth="1"/>
    <col min="8" max="8" width="14.28125" style="85" customWidth="1"/>
    <col min="9" max="16384" width="11.57421875" style="85" customWidth="1"/>
  </cols>
  <sheetData>
    <row r="1" ht="48" customHeight="1">
      <c r="A1" s="103" t="s">
        <v>619</v>
      </c>
    </row>
    <row r="2" spans="6:8" ht="30" customHeight="1">
      <c r="F2" s="104" t="s">
        <v>607</v>
      </c>
      <c r="H2" s="104"/>
    </row>
    <row r="3" spans="3:7" s="104" customFormat="1" ht="12.75" customHeight="1">
      <c r="C3" s="108">
        <v>2010</v>
      </c>
      <c r="D3" s="104" t="s">
        <v>597</v>
      </c>
      <c r="E3" s="106">
        <v>2009</v>
      </c>
      <c r="F3" s="104" t="s">
        <v>620</v>
      </c>
      <c r="G3" s="106"/>
    </row>
    <row r="4" spans="4:7" s="104" customFormat="1" ht="12.75" customHeight="1">
      <c r="D4" s="104" t="s">
        <v>323</v>
      </c>
      <c r="E4"/>
      <c r="F4" s="104" t="s">
        <v>621</v>
      </c>
      <c r="G4"/>
    </row>
    <row r="5" spans="1:6" ht="18" customHeight="1">
      <c r="A5" s="109" t="s">
        <v>41</v>
      </c>
      <c r="B5" s="104" t="s">
        <v>2</v>
      </c>
      <c r="C5" s="104"/>
      <c r="D5" s="104"/>
      <c r="E5" s="104"/>
      <c r="F5" s="104"/>
    </row>
    <row r="6" spans="1:6" ht="15.75" customHeight="1">
      <c r="A6" s="85" t="s">
        <v>42</v>
      </c>
      <c r="C6" s="85">
        <f>-SUM('2010 Lodo'!E29:E32)</f>
        <v>427205</v>
      </c>
      <c r="D6" s="85">
        <f>SUM('2010 budsjett'!B15+'2010 budsjett'!B18)</f>
        <v>425320</v>
      </c>
      <c r="E6" s="85">
        <f>-SUM('2009 Lodo'!E30:E33)</f>
        <v>445780</v>
      </c>
      <c r="F6" s="85">
        <f>'2009 budsjett'!B15+'2009 budsjett'!B18</f>
        <v>422750</v>
      </c>
    </row>
    <row r="7" spans="1:6" ht="15" customHeight="1">
      <c r="A7" s="85" t="s">
        <v>43</v>
      </c>
      <c r="B7" s="85" t="s">
        <v>284</v>
      </c>
      <c r="C7" s="85">
        <f>-'2010 Lodo'!E35</f>
        <v>-44155</v>
      </c>
      <c r="D7" s="85">
        <f>SUM('2010 budsjett'!B19)</f>
        <v>-29772.4</v>
      </c>
      <c r="E7" s="85">
        <f>-'2009 Lodo'!E36</f>
        <v>-37267.5</v>
      </c>
      <c r="F7" s="85">
        <f>'2009 budsjett'!B19</f>
        <v>-29592.5</v>
      </c>
    </row>
    <row r="8" spans="1:6" ht="12.75" customHeight="1">
      <c r="A8" s="85" t="s">
        <v>48</v>
      </c>
      <c r="C8" s="85">
        <f>SUM('2010 Lodo'!E28,'2010 Lodo'!E33,'2010 Lodo'!E34)</f>
        <v>0</v>
      </c>
      <c r="D8" s="85">
        <f>SUM('2010 budsjett'!B22:B24)</f>
        <v>0</v>
      </c>
      <c r="E8" s="85">
        <f>-('2009 Lodo'!E29+'2009 Lodo'!E34+'2009 Lodo'!E35)</f>
        <v>8000</v>
      </c>
      <c r="F8" s="85">
        <f>SUM('2009 budsjett'!B22:B24)</f>
        <v>0</v>
      </c>
    </row>
    <row r="9" spans="1:6" s="89" customFormat="1" ht="21" customHeight="1">
      <c r="A9" s="89" t="s">
        <v>50</v>
      </c>
      <c r="C9" s="89">
        <f>SUM(C6:C8)</f>
        <v>383050</v>
      </c>
      <c r="D9" s="89">
        <f>SUM(D6:D8)</f>
        <v>395547.6</v>
      </c>
      <c r="E9" s="89">
        <f>SUM(E6:E8)</f>
        <v>416512.5</v>
      </c>
      <c r="F9" s="89">
        <f>SUM(F6:F8)</f>
        <v>393157.5</v>
      </c>
    </row>
    <row r="10" ht="27.75" customHeight="1">
      <c r="A10" s="109" t="s">
        <v>51</v>
      </c>
    </row>
    <row r="11" spans="1:6" ht="18.75" customHeight="1">
      <c r="A11" s="85" t="s">
        <v>562</v>
      </c>
      <c r="C11" s="85">
        <f>SUM('2010 Lodo'!E36:E39)</f>
        <v>207481.5</v>
      </c>
      <c r="D11" s="85">
        <f>SUM('2010 budsjett'!B34)</f>
        <v>244911.71399999998</v>
      </c>
      <c r="E11" s="85">
        <f>SUM('2009 Lodo'!E37:E40)</f>
        <v>223435.77</v>
      </c>
      <c r="F11" s="85">
        <f>'2009 budsjett'!B34</f>
        <v>235073.83760000003</v>
      </c>
    </row>
    <row r="12" spans="1:6" ht="12.75" customHeight="1">
      <c r="A12" s="85" t="s">
        <v>53</v>
      </c>
      <c r="C12" s="85">
        <f>SUM('2010 Lodo'!E61)</f>
        <v>0</v>
      </c>
      <c r="D12" s="85">
        <f>SUM('2010 budsjett'!B58)</f>
        <v>0</v>
      </c>
      <c r="E12" s="85">
        <f>'2009 Lodo'!E62</f>
        <v>0</v>
      </c>
      <c r="F12" s="85">
        <f>'2009 budsjett'!B58</f>
        <v>0</v>
      </c>
    </row>
    <row r="13" spans="1:6" ht="12.75" customHeight="1">
      <c r="A13" s="85" t="s">
        <v>346</v>
      </c>
      <c r="C13" s="85">
        <f>SUM('2010 Lodo'!E51)</f>
        <v>2983.08</v>
      </c>
      <c r="D13" s="85">
        <f>SUM('2010 budsjett'!B49)</f>
        <v>20000</v>
      </c>
      <c r="E13" s="85">
        <f>'2009 Lodo'!E52</f>
        <v>55</v>
      </c>
      <c r="F13" s="85">
        <f>'2009 budsjett'!B49</f>
        <v>20000</v>
      </c>
    </row>
    <row r="14" spans="1:6" ht="12.75" customHeight="1">
      <c r="A14" s="85" t="s">
        <v>55</v>
      </c>
      <c r="C14" s="85">
        <f>SUM('2010 Lodo'!E52)</f>
        <v>2156.5</v>
      </c>
      <c r="D14" s="85">
        <f>SUM('2010 budsjett'!B50)</f>
        <v>15000</v>
      </c>
      <c r="E14" s="85">
        <f>'2009 Lodo'!E53</f>
        <v>34684</v>
      </c>
      <c r="F14" s="85">
        <f>'2009 budsjett'!B50</f>
        <v>25000</v>
      </c>
    </row>
    <row r="15" spans="1:6" ht="12.75" customHeight="1">
      <c r="A15" s="85" t="s">
        <v>171</v>
      </c>
      <c r="D15" s="85">
        <f>SUM('2010 budsjett'!B53)</f>
        <v>25000</v>
      </c>
      <c r="E15" s="85">
        <v>0</v>
      </c>
      <c r="F15" s="85">
        <f>'2009 budsjett'!B53</f>
        <v>20000</v>
      </c>
    </row>
    <row r="16" spans="1:6" ht="12.75" customHeight="1">
      <c r="A16" s="85" t="s">
        <v>60</v>
      </c>
      <c r="B16"/>
      <c r="C16" s="85">
        <f>SUM('2010 Lodo'!E43)</f>
        <v>0</v>
      </c>
      <c r="D16" s="85">
        <f>SUM('2010 budsjett'!B55)</f>
        <v>5000</v>
      </c>
      <c r="E16" s="85">
        <v>0</v>
      </c>
      <c r="F16" s="85">
        <f>'2009 budsjett'!B55</f>
        <v>5000</v>
      </c>
    </row>
    <row r="17" spans="1:6" ht="12.75" customHeight="1">
      <c r="A17" s="85" t="s">
        <v>61</v>
      </c>
      <c r="B17" s="85" t="s">
        <v>285</v>
      </c>
      <c r="C17" s="85">
        <f>SUM('2010 Lodo'!E48)</f>
        <v>33347.5</v>
      </c>
      <c r="D17" s="85">
        <f>SUM('2010 budsjett'!B46)</f>
        <v>40000</v>
      </c>
      <c r="E17" s="85">
        <f>'2009 Lodo'!E49</f>
        <v>5579.78</v>
      </c>
      <c r="F17" s="85">
        <f>'2009 budsjett'!B46</f>
        <v>30000</v>
      </c>
    </row>
    <row r="18" spans="1:6" ht="12.75" customHeight="1">
      <c r="A18" s="85" t="s">
        <v>65</v>
      </c>
      <c r="D18" s="85">
        <f>SUM('2010 budsjett'!B41)</f>
        <v>6000</v>
      </c>
      <c r="E18" s="85">
        <v>0</v>
      </c>
      <c r="F18" s="85">
        <f>'2009 budsjett'!B41</f>
        <v>3000</v>
      </c>
    </row>
    <row r="19" spans="1:6" ht="12.75" customHeight="1">
      <c r="A19" s="85" t="s">
        <v>66</v>
      </c>
      <c r="C19" s="85">
        <f>SUM('2010 Lodo'!E44)</f>
        <v>7800</v>
      </c>
      <c r="D19" s="85">
        <f>SUM('2010 budsjett'!B42)</f>
        <v>12000</v>
      </c>
      <c r="E19" s="85">
        <f>'2009 Lodo'!E45</f>
        <v>4200</v>
      </c>
      <c r="F19" s="85">
        <f>'2009 budsjett'!B42</f>
        <v>12000</v>
      </c>
    </row>
    <row r="20" spans="1:6" ht="12.75" customHeight="1">
      <c r="A20" s="85" t="s">
        <v>68</v>
      </c>
      <c r="C20" s="85">
        <f>SUM('2010 Lodo'!E45:E46)</f>
        <v>22125</v>
      </c>
      <c r="D20" s="85">
        <f>SUM('2010 budsjett'!B43:B44)</f>
        <v>20000</v>
      </c>
      <c r="E20" s="85">
        <f>'2009 Lodo'!E46</f>
        <v>21125</v>
      </c>
      <c r="F20" s="85">
        <f>'2009 budsjett'!B43</f>
        <v>20000</v>
      </c>
    </row>
    <row r="21" spans="1:6" ht="12.75" customHeight="1">
      <c r="A21" s="85" t="s">
        <v>70</v>
      </c>
      <c r="C21" s="85">
        <f>SUM('2010 Lodo'!E57)</f>
        <v>2590</v>
      </c>
      <c r="D21" s="85">
        <f>SUM('2010 budsjett'!B54)</f>
        <v>10000</v>
      </c>
      <c r="E21" s="85">
        <f>'2009 Lodo'!E58</f>
        <v>0</v>
      </c>
      <c r="F21" s="85">
        <f>'2009 budsjett'!B54</f>
        <v>10000</v>
      </c>
    </row>
    <row r="22" spans="1:6" ht="12.75" customHeight="1">
      <c r="A22" s="85" t="s">
        <v>71</v>
      </c>
      <c r="C22" s="85">
        <f>SUM('2010 Lodo'!E60)</f>
        <v>0</v>
      </c>
      <c r="D22" s="85">
        <f>SUM('2010 budsjett'!B57)</f>
        <v>10000</v>
      </c>
      <c r="E22" s="85">
        <f>'2009 Lodo'!E61</f>
        <v>2931</v>
      </c>
      <c r="F22" s="85">
        <f>'2009 budsjett'!B57</f>
        <v>10000</v>
      </c>
    </row>
    <row r="23" spans="1:6" ht="12.75" customHeight="1">
      <c r="A23" s="85" t="s">
        <v>72</v>
      </c>
      <c r="C23" s="85">
        <f>SUM('2010 Lodo'!E59)</f>
        <v>0</v>
      </c>
      <c r="D23" s="85">
        <f>SUM('2010 budsjett'!B56)</f>
        <v>500</v>
      </c>
      <c r="E23" s="85">
        <f>'2009 Lodo'!E60</f>
        <v>30000</v>
      </c>
      <c r="F23" s="85">
        <f>'2009 budsjett'!B56</f>
        <v>500</v>
      </c>
    </row>
    <row r="24" spans="1:6" ht="12.75" customHeight="1">
      <c r="A24" s="85" t="s">
        <v>73</v>
      </c>
      <c r="C24" s="85">
        <f>SUM('2010 Lodo'!E56)</f>
        <v>955</v>
      </c>
      <c r="D24" s="85">
        <f>SUM('2010 budsjett'!B52)</f>
        <v>3000</v>
      </c>
      <c r="E24" s="85">
        <f>'2009 Lodo'!E57</f>
        <v>550</v>
      </c>
      <c r="F24" s="85">
        <f>'2009 budsjett'!B52</f>
        <v>3000</v>
      </c>
    </row>
    <row r="25" spans="1:6" ht="12.75" customHeight="1">
      <c r="A25" s="85" t="s">
        <v>74</v>
      </c>
      <c r="C25" s="85">
        <f>SUM('2010 Lodo'!E41)</f>
        <v>10303</v>
      </c>
      <c r="D25" s="85">
        <f>SUM('2010 budsjett'!B40)</f>
        <v>10000</v>
      </c>
      <c r="E25" s="85">
        <f>'2009 Lodo'!E42</f>
        <v>9763</v>
      </c>
      <c r="F25" s="85">
        <f>'2009 budsjett'!B40</f>
        <v>10000</v>
      </c>
    </row>
    <row r="26" spans="1:6" ht="15" customHeight="1">
      <c r="A26" s="85" t="s">
        <v>75</v>
      </c>
      <c r="C26" s="85">
        <f>SUM('2010 Lodo'!E53,'2010 Lodo'!E50,'2010 Lodo'!E49)</f>
        <v>0</v>
      </c>
      <c r="D26" s="85">
        <f>SUM('2010 budsjett'!B51,'2010 budsjett'!B48,'2010 budsjett'!B47)</f>
        <v>2000</v>
      </c>
      <c r="E26" s="85">
        <f>'2009 Lodo'!E50+'2009 Lodo'!E51+'2009 Lodo'!E54</f>
        <v>0</v>
      </c>
      <c r="F26" s="85">
        <f>'2009 budsjett'!B47+'2009 budsjett'!B48+'2009 budsjett'!B51</f>
        <v>2000</v>
      </c>
    </row>
    <row r="27" spans="1:6" s="89" customFormat="1" ht="25.5" customHeight="1">
      <c r="A27" s="89" t="s">
        <v>78</v>
      </c>
      <c r="C27" s="89">
        <f>SUM(C11:C26)</f>
        <v>289741.58</v>
      </c>
      <c r="D27" s="89">
        <f>SUM(D11:D26)</f>
        <v>423411.714</v>
      </c>
      <c r="E27" s="89">
        <f>SUM(E11:E26)</f>
        <v>332323.55</v>
      </c>
      <c r="F27" s="89">
        <f>SUM(F11:F26)</f>
        <v>405573.8376</v>
      </c>
    </row>
    <row r="28" spans="1:6" s="109" customFormat="1" ht="40.5" customHeight="1">
      <c r="A28" s="109" t="s">
        <v>79</v>
      </c>
      <c r="C28" s="109">
        <f>C9-C27</f>
        <v>93308.41999999998</v>
      </c>
      <c r="D28" s="109">
        <f>D9-D27</f>
        <v>-27864.114</v>
      </c>
      <c r="E28" s="109">
        <f>E9-E27</f>
        <v>84188.95000000001</v>
      </c>
      <c r="F28" s="109">
        <f>F9-F27</f>
        <v>-12416.337600000028</v>
      </c>
    </row>
    <row r="29" ht="27" customHeight="1">
      <c r="A29" s="89" t="s">
        <v>80</v>
      </c>
    </row>
    <row r="30" spans="1:6" ht="18" customHeight="1">
      <c r="A30" s="85" t="s">
        <v>81</v>
      </c>
      <c r="C30" s="85">
        <f>-SUM('2010 Lodo'!E63)</f>
        <v>19655.64</v>
      </c>
      <c r="D30" s="85">
        <f>-SUM('2010 budsjett'!B64)</f>
        <v>20000</v>
      </c>
      <c r="E30" s="85">
        <f>-'2009 Lodo'!E64</f>
        <v>21425.69</v>
      </c>
      <c r="F30" s="85">
        <f>-'2009 budsjett'!B63</f>
        <v>20000</v>
      </c>
    </row>
    <row r="31" spans="1:6" ht="12.75" customHeight="1">
      <c r="A31" s="85" t="s">
        <v>82</v>
      </c>
      <c r="C31" s="85">
        <f>-SUM('2010 Lodo'!E62)</f>
        <v>-3419.5</v>
      </c>
      <c r="D31" s="85">
        <f>-SUM('2010 budsjett'!B63)</f>
        <v>-1600</v>
      </c>
      <c r="E31" s="85">
        <f>-'2009 Lodo'!E63</f>
        <v>-2443.5</v>
      </c>
      <c r="F31" s="85">
        <f>-'2009 budsjett'!B62</f>
        <v>-1600</v>
      </c>
    </row>
    <row r="32" spans="1:6" ht="12.75" customHeight="1">
      <c r="A32" s="85" t="s">
        <v>83</v>
      </c>
      <c r="C32" s="85">
        <f>-SUM('2010 Lodo'!E64)</f>
        <v>9303.59</v>
      </c>
      <c r="D32" s="85">
        <f>SUM('2010 budsjett'!B67)</f>
        <v>0</v>
      </c>
      <c r="E32" s="85">
        <f>-'2009 Lodo'!E65</f>
        <v>0</v>
      </c>
      <c r="F32" s="85">
        <f>-'2009 budsjett'!B64</f>
        <v>0</v>
      </c>
    </row>
    <row r="33" spans="1:6" ht="12.75" customHeight="1">
      <c r="A33" s="85" t="s">
        <v>84</v>
      </c>
      <c r="B33" s="119"/>
      <c r="C33" s="119">
        <f>'2010 Lodo'!E66</f>
        <v>0</v>
      </c>
      <c r="D33" s="85">
        <f>SUM('2010 budsjett'!B68)</f>
        <v>0</v>
      </c>
      <c r="E33" s="85">
        <f>-'2009 Lodo'!E67</f>
        <v>-76177.98</v>
      </c>
      <c r="F33" s="119">
        <f>-'2009 budsjett'!B65</f>
        <v>0</v>
      </c>
    </row>
    <row r="34" spans="1:6" ht="12.75" customHeight="1">
      <c r="A34" s="85" t="s">
        <v>85</v>
      </c>
      <c r="B34" s="119"/>
      <c r="C34" s="85">
        <f>-SUM('2010 Lodo'!E65)</f>
        <v>-60.69</v>
      </c>
      <c r="D34" s="119"/>
      <c r="F34" s="119"/>
    </row>
    <row r="35" spans="1:6" s="89" customFormat="1" ht="17.25" customHeight="1">
      <c r="A35" s="89" t="s">
        <v>86</v>
      </c>
      <c r="C35" s="89">
        <f>SUM(C30:C34)</f>
        <v>25479.04</v>
      </c>
      <c r="D35" s="89">
        <f>SUM(D30:D34)</f>
        <v>18400</v>
      </c>
      <c r="E35" s="89">
        <f>SUM(E30:E33)</f>
        <v>-57195.78999999999</v>
      </c>
      <c r="F35" s="89">
        <f>SUM(F30:F33)</f>
        <v>18400</v>
      </c>
    </row>
    <row r="36" spans="1:6" s="89" customFormat="1" ht="31.5" customHeight="1">
      <c r="A36" s="120" t="s">
        <v>87</v>
      </c>
      <c r="C36" s="89">
        <f>C28+C35</f>
        <v>118787.45999999999</v>
      </c>
      <c r="D36" s="89">
        <f>D28+D35</f>
        <v>-9464.114000000001</v>
      </c>
      <c r="E36" s="89">
        <f>E28+E35</f>
        <v>26993.160000000018</v>
      </c>
      <c r="F36" s="89">
        <f>F28+F35</f>
        <v>5983.662399999972</v>
      </c>
    </row>
    <row r="38" ht="12.75" customHeight="1">
      <c r="A38" s="85" t="s">
        <v>291</v>
      </c>
    </row>
    <row r="39" ht="12.75" customHeight="1">
      <c r="A39" s="85" t="s">
        <v>292</v>
      </c>
    </row>
    <row r="40" ht="12.75" customHeight="1">
      <c r="A40" t="s">
        <v>622</v>
      </c>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B70"/>
  <sheetViews>
    <sheetView workbookViewId="0" topLeftCell="A1">
      <selection activeCell="B6" sqref="B6"/>
    </sheetView>
  </sheetViews>
  <sheetFormatPr defaultColWidth="9.140625" defaultRowHeight="12.75"/>
  <cols>
    <col min="1" max="1" width="34.7109375" style="0" customWidth="1"/>
    <col min="2" max="2" width="17.7109375" style="85" customWidth="1"/>
    <col min="3" max="3" width="14.7109375" style="0" customWidth="1"/>
    <col min="4" max="16384" width="10.28125" style="0" customWidth="1"/>
  </cols>
  <sheetData>
    <row r="2" spans="1:2" ht="12.75">
      <c r="A2" s="152" t="s">
        <v>623</v>
      </c>
      <c r="B2" s="153"/>
    </row>
    <row r="4" ht="12.75">
      <c r="B4" s="98" t="s">
        <v>565</v>
      </c>
    </row>
    <row r="5" spans="1:2" ht="12.75">
      <c r="A5" s="154"/>
      <c r="B5" s="155" t="s">
        <v>624</v>
      </c>
    </row>
    <row r="6" spans="1:2" ht="12.75">
      <c r="A6" s="154" t="s">
        <v>505</v>
      </c>
      <c r="B6" s="155"/>
    </row>
    <row r="7" spans="1:2" ht="12.75">
      <c r="A7" t="s">
        <v>506</v>
      </c>
      <c r="B7" s="174">
        <v>240000</v>
      </c>
    </row>
    <row r="8" spans="1:2" ht="12.75">
      <c r="A8" s="157" t="s">
        <v>507</v>
      </c>
      <c r="B8" s="174"/>
    </row>
    <row r="9" spans="1:2" ht="12.75">
      <c r="A9" t="s">
        <v>567</v>
      </c>
      <c r="B9" s="174">
        <v>89040</v>
      </c>
    </row>
    <row r="10" spans="1:2" ht="12.75">
      <c r="A10" t="s">
        <v>509</v>
      </c>
      <c r="B10" s="174">
        <v>66600</v>
      </c>
    </row>
    <row r="11" spans="1:2" ht="12.75">
      <c r="A11" t="s">
        <v>510</v>
      </c>
      <c r="B11" s="174">
        <v>4680</v>
      </c>
    </row>
    <row r="12" spans="1:2" ht="12.75">
      <c r="A12" t="s">
        <v>511</v>
      </c>
      <c r="B12" s="174">
        <v>0</v>
      </c>
    </row>
    <row r="13" spans="1:2" ht="12.75">
      <c r="A13" t="s">
        <v>512</v>
      </c>
      <c r="B13" s="174">
        <v>6560</v>
      </c>
    </row>
    <row r="14" spans="1:2" ht="12.75">
      <c r="A14" t="s">
        <v>513</v>
      </c>
      <c r="B14" s="174">
        <v>100</v>
      </c>
    </row>
    <row r="15" spans="1:2" ht="12.75">
      <c r="A15" t="s">
        <v>514</v>
      </c>
      <c r="B15" s="175">
        <v>406980</v>
      </c>
    </row>
    <row r="16" spans="1:2" ht="12.75">
      <c r="A16" t="s">
        <v>515</v>
      </c>
      <c r="B16" s="174">
        <v>17640</v>
      </c>
    </row>
    <row r="17" spans="1:2" ht="12.75">
      <c r="A17" t="s">
        <v>516</v>
      </c>
      <c r="B17" s="174">
        <v>700</v>
      </c>
    </row>
    <row r="18" spans="1:2" ht="12.75">
      <c r="A18" t="s">
        <v>517</v>
      </c>
      <c r="B18" s="175">
        <v>18340</v>
      </c>
    </row>
    <row r="19" spans="1:2" ht="12.75">
      <c r="A19" t="s">
        <v>518</v>
      </c>
      <c r="B19" s="174">
        <v>-29772.4</v>
      </c>
    </row>
    <row r="20" spans="1:2" ht="12.75">
      <c r="A20" s="157"/>
      <c r="B20" s="174"/>
    </row>
    <row r="21" spans="1:2" ht="12.75">
      <c r="A21" s="154" t="s">
        <v>48</v>
      </c>
      <c r="B21" s="174"/>
    </row>
    <row r="22" spans="1:2" ht="12.75">
      <c r="A22" t="s">
        <v>519</v>
      </c>
      <c r="B22" s="174">
        <v>0</v>
      </c>
    </row>
    <row r="23" spans="1:2" ht="12.75">
      <c r="A23" t="s">
        <v>520</v>
      </c>
      <c r="B23" s="174">
        <v>0</v>
      </c>
    </row>
    <row r="24" spans="1:2" ht="12.75">
      <c r="A24" t="s">
        <v>569</v>
      </c>
      <c r="B24" s="174">
        <v>0</v>
      </c>
    </row>
    <row r="25" spans="1:2" ht="12.75">
      <c r="A25" s="154" t="s">
        <v>521</v>
      </c>
      <c r="B25" s="175">
        <v>395547.6</v>
      </c>
    </row>
    <row r="26" spans="1:2" ht="12.75">
      <c r="A26" s="154"/>
      <c r="B26" s="174"/>
    </row>
    <row r="27" spans="1:2" ht="12.75">
      <c r="A27" s="154" t="s">
        <v>522</v>
      </c>
      <c r="B27" s="174"/>
    </row>
    <row r="28" spans="1:2" ht="12.75">
      <c r="A28" s="158" t="s">
        <v>523</v>
      </c>
      <c r="B28" s="174">
        <v>216840.24</v>
      </c>
    </row>
    <row r="29" spans="1:2" ht="12.75">
      <c r="A29" s="158" t="s">
        <v>524</v>
      </c>
      <c r="B29" s="174">
        <v>4767.66</v>
      </c>
    </row>
    <row r="30" spans="1:2" ht="12.75">
      <c r="A30" s="158" t="s">
        <v>525</v>
      </c>
      <c r="B30" s="174">
        <v>30861.81</v>
      </c>
    </row>
    <row r="31" spans="1:2" ht="12.75">
      <c r="A31" s="158" t="s">
        <v>526</v>
      </c>
      <c r="B31" s="174">
        <v>1306.32</v>
      </c>
    </row>
    <row r="32" spans="1:2" ht="12.75">
      <c r="A32" t="s">
        <v>156</v>
      </c>
      <c r="B32" s="174"/>
    </row>
    <row r="33" spans="1:2" ht="12.75">
      <c r="A33" t="s">
        <v>527</v>
      </c>
      <c r="B33" s="174">
        <v>-8864.316</v>
      </c>
    </row>
    <row r="34" spans="1:2" ht="12.75">
      <c r="A34" t="s">
        <v>528</v>
      </c>
      <c r="B34" s="175">
        <v>244911.71399999998</v>
      </c>
    </row>
    <row r="35" spans="1:2" ht="12.75">
      <c r="A35" s="157" t="s">
        <v>529</v>
      </c>
      <c r="B35" s="174">
        <v>150635.886</v>
      </c>
    </row>
    <row r="36" spans="1:2" ht="12.75">
      <c r="A36" s="157" t="s">
        <v>530</v>
      </c>
      <c r="B36" s="174">
        <v>439.17167930029154</v>
      </c>
    </row>
    <row r="37" ht="12.75">
      <c r="B37" s="174"/>
    </row>
    <row r="38" spans="1:2" ht="12.75">
      <c r="A38" t="s">
        <v>415</v>
      </c>
      <c r="B38" s="174">
        <v>0</v>
      </c>
    </row>
    <row r="39" spans="1:2" ht="12.75">
      <c r="A39" s="154" t="s">
        <v>531</v>
      </c>
      <c r="B39" s="174"/>
    </row>
    <row r="40" spans="1:2" ht="12.75">
      <c r="A40" t="s">
        <v>532</v>
      </c>
      <c r="B40" s="174">
        <v>10000</v>
      </c>
    </row>
    <row r="41" spans="1:2" ht="12.75">
      <c r="A41" s="158" t="s">
        <v>533</v>
      </c>
      <c r="B41" s="174">
        <v>6000</v>
      </c>
    </row>
    <row r="42" spans="1:2" ht="12.75">
      <c r="A42" s="158" t="s">
        <v>429</v>
      </c>
      <c r="B42" s="174">
        <v>12000</v>
      </c>
    </row>
    <row r="43" spans="1:2" ht="12.75">
      <c r="A43" s="158" t="s">
        <v>430</v>
      </c>
      <c r="B43" s="174">
        <v>20000</v>
      </c>
    </row>
    <row r="44" spans="1:2" ht="12.75">
      <c r="A44" s="158" t="s">
        <v>431</v>
      </c>
      <c r="B44" s="174"/>
    </row>
    <row r="45" spans="1:2" ht="12.75">
      <c r="A45" s="158" t="s">
        <v>432</v>
      </c>
      <c r="B45" s="174"/>
    </row>
    <row r="46" spans="1:2" ht="12.75">
      <c r="A46" s="158" t="s">
        <v>534</v>
      </c>
      <c r="B46" s="174">
        <v>40000</v>
      </c>
    </row>
    <row r="47" spans="1:2" ht="12.75">
      <c r="A47" s="158" t="s">
        <v>434</v>
      </c>
      <c r="B47" s="174">
        <v>1000</v>
      </c>
    </row>
    <row r="48" spans="1:2" ht="12.75">
      <c r="A48" s="158" t="s">
        <v>435</v>
      </c>
      <c r="B48" s="174">
        <v>500</v>
      </c>
    </row>
    <row r="49" spans="1:2" ht="12.75">
      <c r="A49" s="158" t="s">
        <v>436</v>
      </c>
      <c r="B49" s="174">
        <v>20000</v>
      </c>
    </row>
    <row r="50" spans="1:2" ht="12.75">
      <c r="A50" s="158" t="s">
        <v>437</v>
      </c>
      <c r="B50" s="174">
        <v>15000</v>
      </c>
    </row>
    <row r="51" spans="1:2" ht="12.75">
      <c r="A51" s="158" t="s">
        <v>172</v>
      </c>
      <c r="B51" s="174">
        <v>500</v>
      </c>
    </row>
    <row r="52" spans="1:2" ht="12.75">
      <c r="A52" s="158" t="s">
        <v>535</v>
      </c>
      <c r="B52" s="174">
        <v>3000</v>
      </c>
    </row>
    <row r="53" spans="1:2" ht="12.75">
      <c r="A53" s="158" t="s">
        <v>171</v>
      </c>
      <c r="B53" s="174">
        <v>25000</v>
      </c>
    </row>
    <row r="54" spans="1:2" ht="12.75">
      <c r="A54" s="158" t="s">
        <v>537</v>
      </c>
      <c r="B54" s="174">
        <v>10000</v>
      </c>
    </row>
    <row r="55" spans="1:2" ht="12.75">
      <c r="A55" s="158" t="s">
        <v>445</v>
      </c>
      <c r="B55" s="174">
        <v>5000</v>
      </c>
    </row>
    <row r="56" spans="1:2" ht="12.75">
      <c r="A56" s="158" t="s">
        <v>72</v>
      </c>
      <c r="B56" s="174">
        <v>500</v>
      </c>
    </row>
    <row r="57" spans="1:2" ht="12.75">
      <c r="A57" s="158" t="s">
        <v>538</v>
      </c>
      <c r="B57" s="174">
        <v>10000</v>
      </c>
    </row>
    <row r="58" spans="1:2" ht="12.75">
      <c r="A58" s="158" t="s">
        <v>539</v>
      </c>
      <c r="B58" s="174">
        <v>0</v>
      </c>
    </row>
    <row r="59" spans="1:2" ht="12.75">
      <c r="A59" s="161" t="s">
        <v>78</v>
      </c>
      <c r="B59" s="175">
        <v>178500</v>
      </c>
    </row>
    <row r="60" spans="1:2" ht="12.75">
      <c r="A60" s="163" t="s">
        <v>540</v>
      </c>
      <c r="B60" s="174">
        <v>10000</v>
      </c>
    </row>
    <row r="61" spans="1:2" ht="12.75">
      <c r="A61" s="161" t="s">
        <v>541</v>
      </c>
      <c r="B61" s="175">
        <v>433411.714</v>
      </c>
    </row>
    <row r="62" spans="1:2" ht="12.75">
      <c r="A62" s="154" t="s">
        <v>542</v>
      </c>
      <c r="B62" s="175">
        <v>-37864.114</v>
      </c>
    </row>
    <row r="63" spans="1:2" ht="12.75">
      <c r="A63" t="s">
        <v>543</v>
      </c>
      <c r="B63" s="174">
        <v>1600</v>
      </c>
    </row>
    <row r="64" spans="1:2" ht="12.75">
      <c r="A64" t="s">
        <v>544</v>
      </c>
      <c r="B64" s="174">
        <v>-20000</v>
      </c>
    </row>
    <row r="65" spans="1:2" ht="12.75">
      <c r="A65" t="s">
        <v>545</v>
      </c>
      <c r="B65" s="174">
        <v>0</v>
      </c>
    </row>
    <row r="66" spans="1:2" ht="12.75">
      <c r="A66" t="s">
        <v>546</v>
      </c>
      <c r="B66" s="174">
        <v>0</v>
      </c>
    </row>
    <row r="67" spans="1:2" ht="12.75">
      <c r="A67" t="s">
        <v>83</v>
      </c>
      <c r="B67" s="174"/>
    </row>
    <row r="68" spans="1:2" ht="12.75">
      <c r="A68" t="s">
        <v>84</v>
      </c>
      <c r="B68" s="174"/>
    </row>
    <row r="69" spans="1:2" ht="12.75">
      <c r="A69" t="s">
        <v>547</v>
      </c>
      <c r="B69" s="174">
        <v>-18400</v>
      </c>
    </row>
    <row r="70" spans="1:2" ht="12.75">
      <c r="A70" s="154" t="s">
        <v>452</v>
      </c>
      <c r="B70" s="175">
        <v>-19464.114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1:L68"/>
  <sheetViews>
    <sheetView workbookViewId="0" topLeftCell="A37">
      <selection activeCell="D58" sqref="D58"/>
    </sheetView>
  </sheetViews>
  <sheetFormatPr defaultColWidth="9.140625" defaultRowHeight="12.75"/>
  <cols>
    <col min="1" max="1" width="11.7109375" style="0" customWidth="1"/>
    <col min="2" max="2" width="53.8515625" style="0" customWidth="1"/>
    <col min="3" max="3" width="16.00390625" style="0" customWidth="1"/>
    <col min="4" max="4" width="13.57421875" style="0" customWidth="1"/>
    <col min="5" max="5" width="14.7109375" style="0" customWidth="1"/>
    <col min="6" max="6" width="12.57421875" style="0" customWidth="1"/>
    <col min="7" max="7" width="13.00390625" style="0" customWidth="1"/>
    <col min="8" max="8" width="13.7109375" style="0" customWidth="1"/>
    <col min="9" max="16384" width="11.7109375" style="0" customWidth="1"/>
  </cols>
  <sheetData>
    <row r="1" spans="1:12" ht="19.5" customHeight="1">
      <c r="A1" s="164" t="s">
        <v>625</v>
      </c>
      <c r="B1" s="164"/>
      <c r="C1" s="164"/>
      <c r="D1" s="164"/>
      <c r="E1" s="164"/>
      <c r="F1" s="164"/>
      <c r="G1" s="164"/>
      <c r="H1" s="164"/>
      <c r="I1" s="164"/>
      <c r="J1" s="164"/>
      <c r="K1" s="164"/>
      <c r="L1" s="164"/>
    </row>
    <row r="2" spans="1:12" ht="19.5" customHeight="1">
      <c r="A2" s="164" t="s">
        <v>626</v>
      </c>
      <c r="B2" s="164"/>
      <c r="C2" s="164"/>
      <c r="D2" s="164"/>
      <c r="E2" s="164"/>
      <c r="F2" s="164"/>
      <c r="G2" s="164"/>
      <c r="H2" s="164"/>
      <c r="I2" s="164"/>
      <c r="J2" s="164"/>
      <c r="K2" s="164"/>
      <c r="L2" s="164"/>
    </row>
    <row r="3" spans="1:9" ht="12.75" customHeight="1">
      <c r="A3" s="166" t="s">
        <v>184</v>
      </c>
      <c r="B3" s="166"/>
      <c r="C3" s="166"/>
      <c r="D3" s="166"/>
      <c r="E3" s="166"/>
      <c r="F3" s="166"/>
      <c r="G3" s="166"/>
      <c r="H3" s="166"/>
      <c r="I3" s="166"/>
    </row>
    <row r="4" spans="1:9" ht="12.75" customHeight="1">
      <c r="A4" s="97"/>
      <c r="B4" s="97"/>
      <c r="C4" s="166" t="s">
        <v>627</v>
      </c>
      <c r="D4" s="166"/>
      <c r="E4" s="166"/>
      <c r="F4" s="166" t="s">
        <v>628</v>
      </c>
      <c r="G4" s="166"/>
      <c r="H4" s="166"/>
      <c r="I4" s="167"/>
    </row>
    <row r="5" spans="1:9" ht="12.75">
      <c r="A5" s="168" t="s">
        <v>386</v>
      </c>
      <c r="B5" s="168" t="s">
        <v>387</v>
      </c>
      <c r="C5" s="168" t="s">
        <v>388</v>
      </c>
      <c r="D5" s="168" t="s">
        <v>389</v>
      </c>
      <c r="E5" s="168" t="s">
        <v>390</v>
      </c>
      <c r="F5" s="168" t="s">
        <v>388</v>
      </c>
      <c r="G5" s="168" t="s">
        <v>389</v>
      </c>
      <c r="H5" s="168" t="s">
        <v>390</v>
      </c>
      <c r="I5" s="167"/>
    </row>
    <row r="6" spans="1:9" ht="12.75">
      <c r="A6" s="158">
        <v>1031</v>
      </c>
      <c r="B6" s="158" t="s">
        <v>391</v>
      </c>
      <c r="C6" s="181">
        <v>0</v>
      </c>
      <c r="D6" s="181">
        <v>-20000</v>
      </c>
      <c r="E6" s="181">
        <v>-20000</v>
      </c>
      <c r="F6" s="181">
        <v>0</v>
      </c>
      <c r="G6" s="181">
        <v>0</v>
      </c>
      <c r="H6" s="181">
        <v>0</v>
      </c>
      <c r="I6" s="170" t="s">
        <v>193</v>
      </c>
    </row>
    <row r="7" spans="1:9" ht="12.75">
      <c r="A7" s="158">
        <v>1032</v>
      </c>
      <c r="B7" s="158" t="s">
        <v>392</v>
      </c>
      <c r="C7" s="181">
        <v>0</v>
      </c>
      <c r="D7" s="181">
        <v>0</v>
      </c>
      <c r="E7" s="181">
        <v>0</v>
      </c>
      <c r="F7" s="181">
        <v>0</v>
      </c>
      <c r="G7" s="181">
        <v>0</v>
      </c>
      <c r="H7" s="181">
        <v>0</v>
      </c>
      <c r="I7" s="170" t="s">
        <v>193</v>
      </c>
    </row>
    <row r="8" spans="1:9" ht="12.75">
      <c r="A8" s="158">
        <v>1250</v>
      </c>
      <c r="B8" s="158" t="s">
        <v>395</v>
      </c>
      <c r="C8" s="181">
        <v>0</v>
      </c>
      <c r="D8" s="181">
        <v>0</v>
      </c>
      <c r="E8" s="181">
        <v>0</v>
      </c>
      <c r="F8" s="181">
        <v>0</v>
      </c>
      <c r="G8" s="181">
        <v>0</v>
      </c>
      <c r="H8" s="181">
        <v>0</v>
      </c>
      <c r="I8" s="170" t="s">
        <v>193</v>
      </c>
    </row>
    <row r="9" spans="1:9" ht="12.75">
      <c r="A9" s="158">
        <v>1500</v>
      </c>
      <c r="B9" s="158" t="s">
        <v>4</v>
      </c>
      <c r="C9" s="181">
        <v>64885</v>
      </c>
      <c r="D9" s="181">
        <v>4235</v>
      </c>
      <c r="E9" s="181">
        <v>69120</v>
      </c>
      <c r="F9" s="181">
        <v>57725</v>
      </c>
      <c r="G9" s="181">
        <v>7160</v>
      </c>
      <c r="H9" s="181">
        <v>64885</v>
      </c>
      <c r="I9" s="170" t="s">
        <v>193</v>
      </c>
    </row>
    <row r="10" spans="1:9" ht="12.75">
      <c r="A10" s="158">
        <v>1570</v>
      </c>
      <c r="B10" s="158" t="s">
        <v>396</v>
      </c>
      <c r="C10" s="181">
        <v>0</v>
      </c>
      <c r="D10" s="181">
        <v>0</v>
      </c>
      <c r="E10" s="181">
        <v>0</v>
      </c>
      <c r="F10" s="181">
        <v>0</v>
      </c>
      <c r="G10" s="181">
        <v>0</v>
      </c>
      <c r="H10" s="181">
        <v>0</v>
      </c>
      <c r="I10" s="170" t="s">
        <v>193</v>
      </c>
    </row>
    <row r="11" spans="1:9" ht="12.75">
      <c r="A11" s="158">
        <v>1900</v>
      </c>
      <c r="B11" s="158" t="s">
        <v>397</v>
      </c>
      <c r="C11" s="181">
        <v>0</v>
      </c>
      <c r="D11" s="181">
        <v>0</v>
      </c>
      <c r="E11" s="181">
        <v>0</v>
      </c>
      <c r="F11" s="181">
        <v>0</v>
      </c>
      <c r="G11" s="181">
        <v>0</v>
      </c>
      <c r="H11" s="181">
        <v>0</v>
      </c>
      <c r="I11" s="170" t="s">
        <v>193</v>
      </c>
    </row>
    <row r="12" spans="1:9" ht="12.75">
      <c r="A12" s="158">
        <v>1920</v>
      </c>
      <c r="B12" s="158" t="s">
        <v>574</v>
      </c>
      <c r="C12" s="181">
        <v>7570.35</v>
      </c>
      <c r="D12" s="181">
        <v>-1693.25</v>
      </c>
      <c r="E12" s="181">
        <v>5877.1</v>
      </c>
      <c r="F12" s="181">
        <v>28930.49</v>
      </c>
      <c r="G12" s="181">
        <v>-21360.14</v>
      </c>
      <c r="H12" s="181">
        <v>7570.35</v>
      </c>
      <c r="I12" s="170" t="s">
        <v>193</v>
      </c>
    </row>
    <row r="13" spans="1:9" ht="12.75">
      <c r="A13" s="158">
        <v>1921</v>
      </c>
      <c r="B13" s="158" t="s">
        <v>575</v>
      </c>
      <c r="C13" s="181">
        <v>59933.81</v>
      </c>
      <c r="D13" s="181">
        <v>297395.06</v>
      </c>
      <c r="E13" s="181">
        <v>357328.87</v>
      </c>
      <c r="F13" s="181">
        <v>128690.67</v>
      </c>
      <c r="G13" s="181">
        <v>-68756.86</v>
      </c>
      <c r="H13" s="181">
        <v>59933.81</v>
      </c>
      <c r="I13" s="170" t="s">
        <v>193</v>
      </c>
    </row>
    <row r="14" spans="1:9" ht="12.75">
      <c r="A14" s="158">
        <v>1940</v>
      </c>
      <c r="B14" s="158" t="s">
        <v>576</v>
      </c>
      <c r="C14" s="181">
        <v>831095.62</v>
      </c>
      <c r="D14" s="181">
        <v>-222484.11</v>
      </c>
      <c r="E14" s="181">
        <v>608611.51</v>
      </c>
      <c r="F14" s="181">
        <v>690828.98</v>
      </c>
      <c r="G14" s="181">
        <v>140266.64</v>
      </c>
      <c r="H14" s="181">
        <v>831095.62</v>
      </c>
      <c r="I14" s="170" t="s">
        <v>193</v>
      </c>
    </row>
    <row r="15" spans="1:9" ht="12.75">
      <c r="A15" s="158">
        <v>1941</v>
      </c>
      <c r="B15" s="158" t="s">
        <v>577</v>
      </c>
      <c r="C15" s="181">
        <v>76254.48</v>
      </c>
      <c r="D15" s="181">
        <v>5875</v>
      </c>
      <c r="E15" s="181">
        <v>82129.48</v>
      </c>
      <c r="F15" s="181">
        <v>68507.48</v>
      </c>
      <c r="G15" s="181">
        <v>7747</v>
      </c>
      <c r="H15" s="181">
        <v>76254.48</v>
      </c>
      <c r="I15" s="170" t="s">
        <v>193</v>
      </c>
    </row>
    <row r="16" spans="1:9" ht="12.75">
      <c r="A16" s="158">
        <v>1942</v>
      </c>
      <c r="B16" s="158" t="s">
        <v>578</v>
      </c>
      <c r="C16" s="181">
        <v>364244.77</v>
      </c>
      <c r="D16" s="181">
        <v>34608.84</v>
      </c>
      <c r="E16" s="181">
        <v>398853.61</v>
      </c>
      <c r="F16" s="181">
        <v>410969.52</v>
      </c>
      <c r="G16" s="181">
        <v>-46724.75</v>
      </c>
      <c r="H16" s="181">
        <v>364244.77</v>
      </c>
      <c r="I16" s="170" t="s">
        <v>193</v>
      </c>
    </row>
    <row r="17" spans="1:9" ht="12.75">
      <c r="A17" s="158">
        <v>1950</v>
      </c>
      <c r="B17" s="158" t="s">
        <v>579</v>
      </c>
      <c r="C17" s="181">
        <v>165.24</v>
      </c>
      <c r="D17" s="181">
        <v>0.17</v>
      </c>
      <c r="E17" s="181">
        <v>165.41</v>
      </c>
      <c r="F17" s="181">
        <v>165.06</v>
      </c>
      <c r="G17" s="181">
        <v>0.18</v>
      </c>
      <c r="H17" s="181">
        <v>165.24</v>
      </c>
      <c r="I17" s="170" t="s">
        <v>193</v>
      </c>
    </row>
    <row r="18" spans="1:9" ht="12.75">
      <c r="A18" s="158">
        <v>2000</v>
      </c>
      <c r="B18" s="158" t="s">
        <v>404</v>
      </c>
      <c r="C18" s="181">
        <v>-923234.86</v>
      </c>
      <c r="D18" s="181">
        <v>-26993.16</v>
      </c>
      <c r="E18" s="181">
        <v>-950228.02</v>
      </c>
      <c r="F18" s="181">
        <v>-695192.86</v>
      </c>
      <c r="G18" s="181">
        <v>-228042</v>
      </c>
      <c r="H18" s="181">
        <v>-923234.86</v>
      </c>
      <c r="I18" s="170" t="s">
        <v>193</v>
      </c>
    </row>
    <row r="19" spans="1:9" ht="12.75">
      <c r="A19" s="158">
        <v>2090</v>
      </c>
      <c r="B19" s="158" t="s">
        <v>13</v>
      </c>
      <c r="C19" s="181">
        <v>-26993.16</v>
      </c>
      <c r="D19" s="181">
        <v>-91794.3</v>
      </c>
      <c r="E19" s="181">
        <v>-118787.46</v>
      </c>
      <c r="F19" s="181">
        <v>-228042</v>
      </c>
      <c r="G19" s="181">
        <v>201048.84</v>
      </c>
      <c r="H19" s="181">
        <v>-26993.16</v>
      </c>
      <c r="I19" s="170" t="s">
        <v>193</v>
      </c>
    </row>
    <row r="20" spans="1:9" ht="12.75">
      <c r="A20" s="158">
        <v>2400</v>
      </c>
      <c r="B20" s="158" t="s">
        <v>16</v>
      </c>
      <c r="C20" s="181">
        <v>-31331.25</v>
      </c>
      <c r="D20" s="181">
        <v>19120.75</v>
      </c>
      <c r="E20" s="181">
        <v>-12210.5</v>
      </c>
      <c r="F20" s="181">
        <v>-16119.84</v>
      </c>
      <c r="G20" s="181">
        <v>-15211.41</v>
      </c>
      <c r="H20" s="181">
        <v>-31331.25</v>
      </c>
      <c r="I20" s="170" t="s">
        <v>193</v>
      </c>
    </row>
    <row r="21" spans="1:9" ht="12.75">
      <c r="A21" s="158">
        <v>2930</v>
      </c>
      <c r="B21" s="158" t="s">
        <v>405</v>
      </c>
      <c r="C21" s="181">
        <v>0</v>
      </c>
      <c r="D21" s="181">
        <v>0</v>
      </c>
      <c r="E21" s="181">
        <v>0</v>
      </c>
      <c r="F21" s="181">
        <v>0</v>
      </c>
      <c r="G21" s="181">
        <v>0</v>
      </c>
      <c r="H21" s="181">
        <v>0</v>
      </c>
      <c r="I21" s="170" t="s">
        <v>193</v>
      </c>
    </row>
    <row r="22" spans="1:9" ht="12.75">
      <c r="A22" s="158">
        <v>2970</v>
      </c>
      <c r="B22" s="158" t="s">
        <v>406</v>
      </c>
      <c r="C22" s="181">
        <v>-422590</v>
      </c>
      <c r="D22" s="181">
        <v>1730</v>
      </c>
      <c r="E22" s="181">
        <v>-420860</v>
      </c>
      <c r="F22" s="181">
        <v>-446462.5</v>
      </c>
      <c r="G22" s="181">
        <v>23872.5</v>
      </c>
      <c r="H22" s="181">
        <v>-422590</v>
      </c>
      <c r="I22" s="170" t="s">
        <v>193</v>
      </c>
    </row>
    <row r="23" spans="1:9" ht="12.75">
      <c r="A23" s="158">
        <v>2990</v>
      </c>
      <c r="B23" s="158" t="s">
        <v>17</v>
      </c>
      <c r="C23" s="181">
        <v>0</v>
      </c>
      <c r="D23" s="181">
        <v>0</v>
      </c>
      <c r="E23" s="181">
        <v>0</v>
      </c>
      <c r="F23" s="181">
        <v>0</v>
      </c>
      <c r="G23" s="181">
        <v>0</v>
      </c>
      <c r="H23" s="181">
        <v>0</v>
      </c>
      <c r="I23" s="170" t="s">
        <v>193</v>
      </c>
    </row>
    <row r="24" spans="1:9" ht="12.75" customHeight="1">
      <c r="A24" s="93" t="s">
        <v>580</v>
      </c>
      <c r="B24" s="93"/>
      <c r="C24" s="181">
        <v>0</v>
      </c>
      <c r="D24" s="181">
        <v>0</v>
      </c>
      <c r="E24" s="181">
        <v>0</v>
      </c>
      <c r="F24" s="181">
        <v>0</v>
      </c>
      <c r="G24" s="181">
        <v>0</v>
      </c>
      <c r="H24" s="181">
        <v>0</v>
      </c>
      <c r="I24" s="170" t="s">
        <v>193</v>
      </c>
    </row>
    <row r="25" spans="1:9" ht="12.75" customHeight="1">
      <c r="A25" s="166" t="s">
        <v>217</v>
      </c>
      <c r="B25" s="166"/>
      <c r="C25" s="166"/>
      <c r="D25" s="166"/>
      <c r="E25" s="166"/>
      <c r="F25" s="166"/>
      <c r="G25" s="166"/>
      <c r="H25" s="166"/>
      <c r="I25" s="166"/>
    </row>
    <row r="26" spans="1:9" ht="12.75" customHeight="1">
      <c r="A26" s="97"/>
      <c r="B26" s="97"/>
      <c r="C26" s="166" t="s">
        <v>627</v>
      </c>
      <c r="D26" s="166"/>
      <c r="E26" s="166"/>
      <c r="F26" s="166" t="s">
        <v>628</v>
      </c>
      <c r="G26" s="166"/>
      <c r="H26" s="166"/>
      <c r="I26" s="167"/>
    </row>
    <row r="27" spans="1:9" ht="12.75">
      <c r="A27" s="168" t="s">
        <v>386</v>
      </c>
      <c r="B27" s="168" t="s">
        <v>387</v>
      </c>
      <c r="C27" s="168" t="s">
        <v>388</v>
      </c>
      <c r="D27" s="168" t="s">
        <v>389</v>
      </c>
      <c r="E27" s="168" t="s">
        <v>390</v>
      </c>
      <c r="F27" s="168" t="s">
        <v>388</v>
      </c>
      <c r="G27" s="168" t="s">
        <v>389</v>
      </c>
      <c r="H27" s="168" t="s">
        <v>390</v>
      </c>
      <c r="I27" s="167"/>
    </row>
    <row r="28" spans="1:9" ht="12.75">
      <c r="A28" s="158">
        <v>3011</v>
      </c>
      <c r="B28" s="158" t="s">
        <v>409</v>
      </c>
      <c r="C28" s="181">
        <v>0</v>
      </c>
      <c r="D28" s="181">
        <v>0</v>
      </c>
      <c r="E28" s="181">
        <v>0</v>
      </c>
      <c r="F28" s="181">
        <v>0</v>
      </c>
      <c r="G28" s="181">
        <v>-8000</v>
      </c>
      <c r="H28" s="181">
        <v>-8000</v>
      </c>
      <c r="I28" s="170" t="s">
        <v>193</v>
      </c>
    </row>
    <row r="29" spans="1:9" ht="12.75">
      <c r="A29" s="158">
        <v>3100</v>
      </c>
      <c r="B29" s="158" t="s">
        <v>410</v>
      </c>
      <c r="C29" s="181">
        <v>0</v>
      </c>
      <c r="D29" s="181">
        <v>-80820</v>
      </c>
      <c r="E29" s="181">
        <v>-80820</v>
      </c>
      <c r="F29" s="181">
        <v>0</v>
      </c>
      <c r="G29" s="181">
        <v>-85780</v>
      </c>
      <c r="H29" s="181">
        <v>-85780</v>
      </c>
      <c r="I29" s="170" t="s">
        <v>193</v>
      </c>
    </row>
    <row r="30" spans="1:9" ht="12.75">
      <c r="A30" s="158">
        <v>3101</v>
      </c>
      <c r="B30" s="158" t="s">
        <v>411</v>
      </c>
      <c r="C30" s="181">
        <v>0</v>
      </c>
      <c r="D30" s="181">
        <v>-242000</v>
      </c>
      <c r="E30" s="181">
        <v>-242000</v>
      </c>
      <c r="F30" s="181">
        <v>0</v>
      </c>
      <c r="G30" s="181">
        <v>-260000</v>
      </c>
      <c r="H30" s="181">
        <v>-260000</v>
      </c>
      <c r="I30" s="170" t="s">
        <v>193</v>
      </c>
    </row>
    <row r="31" spans="1:9" ht="12.75">
      <c r="A31" s="158">
        <v>3102</v>
      </c>
      <c r="B31" s="158" t="s">
        <v>412</v>
      </c>
      <c r="C31" s="181">
        <v>0</v>
      </c>
      <c r="D31" s="181">
        <v>-86920</v>
      </c>
      <c r="E31" s="181">
        <v>-86920</v>
      </c>
      <c r="F31" s="181">
        <v>0</v>
      </c>
      <c r="G31" s="181">
        <v>-85860</v>
      </c>
      <c r="H31" s="181">
        <v>-85860</v>
      </c>
      <c r="I31" s="170" t="s">
        <v>193</v>
      </c>
    </row>
    <row r="32" spans="1:9" ht="12.75">
      <c r="A32" s="158">
        <v>3110</v>
      </c>
      <c r="B32" s="158" t="s">
        <v>582</v>
      </c>
      <c r="C32" s="181">
        <v>0</v>
      </c>
      <c r="D32" s="181">
        <v>-17465</v>
      </c>
      <c r="E32" s="181">
        <v>-17465</v>
      </c>
      <c r="F32" s="181">
        <v>0</v>
      </c>
      <c r="G32" s="181">
        <v>-14140</v>
      </c>
      <c r="H32" s="181">
        <v>-14140</v>
      </c>
      <c r="I32" s="170" t="s">
        <v>193</v>
      </c>
    </row>
    <row r="33" spans="1:9" ht="12.75">
      <c r="A33" s="158">
        <v>3185</v>
      </c>
      <c r="B33" s="158" t="s">
        <v>414</v>
      </c>
      <c r="C33" s="181">
        <v>0</v>
      </c>
      <c r="D33" s="181">
        <v>0</v>
      </c>
      <c r="E33" s="181">
        <v>0</v>
      </c>
      <c r="F33" s="181">
        <v>0</v>
      </c>
      <c r="G33" s="181">
        <v>0</v>
      </c>
      <c r="H33" s="181">
        <v>0</v>
      </c>
      <c r="I33" s="170" t="s">
        <v>193</v>
      </c>
    </row>
    <row r="34" spans="1:9" ht="12.75">
      <c r="A34" s="158">
        <v>3190</v>
      </c>
      <c r="B34" s="158" t="s">
        <v>415</v>
      </c>
      <c r="C34" s="181">
        <v>0</v>
      </c>
      <c r="D34" s="181">
        <v>0</v>
      </c>
      <c r="E34" s="181">
        <v>0</v>
      </c>
      <c r="F34" s="181">
        <v>0</v>
      </c>
      <c r="G34" s="181">
        <v>0</v>
      </c>
      <c r="H34" s="181">
        <v>0</v>
      </c>
      <c r="I34" s="170" t="s">
        <v>193</v>
      </c>
    </row>
    <row r="35" spans="1:9" ht="12.75">
      <c r="A35" s="158">
        <v>3280</v>
      </c>
      <c r="B35" s="158" t="s">
        <v>416</v>
      </c>
      <c r="C35" s="181">
        <v>0</v>
      </c>
      <c r="D35" s="181">
        <v>44155</v>
      </c>
      <c r="E35" s="181">
        <v>44155</v>
      </c>
      <c r="F35" s="181">
        <v>0</v>
      </c>
      <c r="G35" s="181">
        <v>37267.5</v>
      </c>
      <c r="H35" s="181">
        <v>37267.5</v>
      </c>
      <c r="I35" s="170" t="s">
        <v>193</v>
      </c>
    </row>
    <row r="36" spans="1:9" ht="12.75">
      <c r="A36" s="158">
        <v>4100</v>
      </c>
      <c r="B36" s="158" t="s">
        <v>523</v>
      </c>
      <c r="C36" s="181">
        <v>0</v>
      </c>
      <c r="D36" s="181">
        <v>189293.76</v>
      </c>
      <c r="E36" s="181">
        <v>189293.76</v>
      </c>
      <c r="F36" s="181">
        <v>0</v>
      </c>
      <c r="G36" s="181">
        <v>206420.94</v>
      </c>
      <c r="H36" s="181">
        <v>206420.94</v>
      </c>
      <c r="I36" s="170" t="s">
        <v>193</v>
      </c>
    </row>
    <row r="37" spans="1:9" ht="12.75">
      <c r="A37" s="158">
        <v>4101</v>
      </c>
      <c r="B37" s="158" t="s">
        <v>524</v>
      </c>
      <c r="C37" s="181">
        <v>0</v>
      </c>
      <c r="D37" s="181">
        <v>2648.7</v>
      </c>
      <c r="E37" s="181">
        <v>2648.7</v>
      </c>
      <c r="F37" s="181">
        <v>0</v>
      </c>
      <c r="G37" s="181">
        <v>2295.51</v>
      </c>
      <c r="H37" s="181">
        <v>2295.51</v>
      </c>
      <c r="I37" s="170" t="s">
        <v>193</v>
      </c>
    </row>
    <row r="38" spans="1:9" ht="12.75">
      <c r="A38" s="158">
        <v>4102</v>
      </c>
      <c r="B38" s="158" t="s">
        <v>525</v>
      </c>
      <c r="C38" s="181">
        <v>0</v>
      </c>
      <c r="D38" s="181">
        <v>15362.46</v>
      </c>
      <c r="E38" s="181">
        <v>15362.46</v>
      </c>
      <c r="F38" s="181">
        <v>0</v>
      </c>
      <c r="G38" s="181">
        <v>14193.63</v>
      </c>
      <c r="H38" s="181">
        <v>14193.63</v>
      </c>
      <c r="I38" s="170" t="s">
        <v>193</v>
      </c>
    </row>
    <row r="39" spans="1:9" ht="12.75">
      <c r="A39" s="158">
        <v>4103</v>
      </c>
      <c r="B39" s="158" t="s">
        <v>526</v>
      </c>
      <c r="C39" s="181">
        <v>0</v>
      </c>
      <c r="D39" s="181">
        <v>176.58</v>
      </c>
      <c r="E39" s="181">
        <v>176.58</v>
      </c>
      <c r="F39" s="181">
        <v>0</v>
      </c>
      <c r="G39" s="181">
        <v>525.69</v>
      </c>
      <c r="H39" s="181">
        <v>525.69</v>
      </c>
      <c r="I39" s="170" t="s">
        <v>193</v>
      </c>
    </row>
    <row r="40" spans="1:9" ht="12.75">
      <c r="A40" s="158">
        <v>4190</v>
      </c>
      <c r="B40" s="158" t="s">
        <v>424</v>
      </c>
      <c r="C40" s="181">
        <v>0</v>
      </c>
      <c r="D40" s="181">
        <v>0</v>
      </c>
      <c r="E40" s="181">
        <v>0</v>
      </c>
      <c r="F40" s="181">
        <v>0</v>
      </c>
      <c r="G40" s="181">
        <v>0</v>
      </c>
      <c r="H40" s="181">
        <v>0</v>
      </c>
      <c r="I40" s="170" t="s">
        <v>193</v>
      </c>
    </row>
    <row r="41" spans="1:9" ht="12.75">
      <c r="A41" s="158">
        <v>6300</v>
      </c>
      <c r="B41" s="158" t="s">
        <v>425</v>
      </c>
      <c r="C41" s="181">
        <v>0</v>
      </c>
      <c r="D41" s="181">
        <v>10303</v>
      </c>
      <c r="E41" s="181">
        <v>10303</v>
      </c>
      <c r="F41" s="181">
        <v>0</v>
      </c>
      <c r="G41" s="181">
        <v>9763</v>
      </c>
      <c r="H41" s="181">
        <v>9763</v>
      </c>
      <c r="I41" s="170" t="s">
        <v>193</v>
      </c>
    </row>
    <row r="42" spans="1:9" ht="12.75">
      <c r="A42" s="158">
        <v>6560</v>
      </c>
      <c r="B42" s="158" t="s">
        <v>426</v>
      </c>
      <c r="C42" s="181">
        <v>0</v>
      </c>
      <c r="D42" s="181">
        <v>0</v>
      </c>
      <c r="E42" s="181">
        <v>0</v>
      </c>
      <c r="F42" s="181">
        <v>0</v>
      </c>
      <c r="G42" s="181">
        <v>0</v>
      </c>
      <c r="H42" s="181">
        <v>0</v>
      </c>
      <c r="I42" s="170" t="s">
        <v>193</v>
      </c>
    </row>
    <row r="43" spans="1:9" ht="12.75">
      <c r="A43" s="158">
        <v>6700</v>
      </c>
      <c r="B43" s="158" t="s">
        <v>428</v>
      </c>
      <c r="C43" s="181">
        <v>0</v>
      </c>
      <c r="D43" s="181">
        <v>0</v>
      </c>
      <c r="E43" s="181">
        <v>0</v>
      </c>
      <c r="F43" s="181">
        <v>0</v>
      </c>
      <c r="G43" s="181">
        <v>0</v>
      </c>
      <c r="H43" s="181">
        <v>0</v>
      </c>
      <c r="I43" s="170" t="s">
        <v>193</v>
      </c>
    </row>
    <row r="44" spans="1:9" ht="12.75">
      <c r="A44" s="158">
        <v>6701</v>
      </c>
      <c r="B44" s="158" t="s">
        <v>429</v>
      </c>
      <c r="C44" s="181">
        <v>0</v>
      </c>
      <c r="D44" s="181">
        <v>7800</v>
      </c>
      <c r="E44" s="181">
        <v>7800</v>
      </c>
      <c r="F44" s="181">
        <v>0</v>
      </c>
      <c r="G44" s="181">
        <v>4200</v>
      </c>
      <c r="H44" s="181">
        <v>4200</v>
      </c>
      <c r="I44" s="170" t="s">
        <v>193</v>
      </c>
    </row>
    <row r="45" spans="1:9" ht="12.75">
      <c r="A45" s="158">
        <v>6703</v>
      </c>
      <c r="B45" s="158" t="s">
        <v>430</v>
      </c>
      <c r="C45" s="181">
        <v>0</v>
      </c>
      <c r="D45" s="181">
        <v>22125</v>
      </c>
      <c r="E45" s="181">
        <v>22125</v>
      </c>
      <c r="F45" s="181">
        <v>0</v>
      </c>
      <c r="G45" s="181">
        <v>21125</v>
      </c>
      <c r="H45" s="181">
        <v>21125</v>
      </c>
      <c r="I45" s="170" t="s">
        <v>193</v>
      </c>
    </row>
    <row r="46" spans="1:9" ht="12.75">
      <c r="A46" s="158">
        <v>6704</v>
      </c>
      <c r="B46" s="158" t="s">
        <v>431</v>
      </c>
      <c r="C46" s="181">
        <v>0</v>
      </c>
      <c r="D46" s="181">
        <v>0</v>
      </c>
      <c r="E46" s="181">
        <v>0</v>
      </c>
      <c r="F46" s="181">
        <v>0</v>
      </c>
      <c r="G46" s="181">
        <v>0</v>
      </c>
      <c r="H46" s="181">
        <v>0</v>
      </c>
      <c r="I46" s="170" t="s">
        <v>193</v>
      </c>
    </row>
    <row r="47" spans="1:9" ht="12.75">
      <c r="A47" s="158">
        <v>6707</v>
      </c>
      <c r="B47" s="158" t="s">
        <v>432</v>
      </c>
      <c r="C47" s="181">
        <v>0</v>
      </c>
      <c r="D47" s="181">
        <v>0</v>
      </c>
      <c r="E47" s="181">
        <v>0</v>
      </c>
      <c r="F47" s="181">
        <v>0</v>
      </c>
      <c r="G47" s="181">
        <v>0</v>
      </c>
      <c r="H47" s="181">
        <v>0</v>
      </c>
      <c r="I47" s="170" t="s">
        <v>193</v>
      </c>
    </row>
    <row r="48" spans="1:9" ht="12.75">
      <c r="A48" s="158">
        <v>6708</v>
      </c>
      <c r="B48" s="158" t="s">
        <v>433</v>
      </c>
      <c r="C48" s="181">
        <v>0</v>
      </c>
      <c r="D48" s="181">
        <v>33347.5</v>
      </c>
      <c r="E48" s="181">
        <v>33347.5</v>
      </c>
      <c r="F48" s="181">
        <v>0</v>
      </c>
      <c r="G48" s="181">
        <v>5579.78</v>
      </c>
      <c r="H48" s="181">
        <v>5579.78</v>
      </c>
      <c r="I48" s="170" t="s">
        <v>193</v>
      </c>
    </row>
    <row r="49" spans="1:9" ht="12.75">
      <c r="A49" s="158">
        <v>6800</v>
      </c>
      <c r="B49" s="158" t="s">
        <v>434</v>
      </c>
      <c r="C49" s="181">
        <v>0</v>
      </c>
      <c r="D49" s="181">
        <v>0</v>
      </c>
      <c r="E49" s="181">
        <v>0</v>
      </c>
      <c r="F49" s="181">
        <v>0</v>
      </c>
      <c r="G49" s="181">
        <v>0</v>
      </c>
      <c r="H49" s="181">
        <v>0</v>
      </c>
      <c r="I49" s="170" t="s">
        <v>193</v>
      </c>
    </row>
    <row r="50" spans="1:9" ht="12.75">
      <c r="A50" s="158">
        <v>6801</v>
      </c>
      <c r="B50" s="158" t="s">
        <v>435</v>
      </c>
      <c r="C50" s="181">
        <v>0</v>
      </c>
      <c r="D50" s="181">
        <v>0</v>
      </c>
      <c r="E50" s="181">
        <v>0</v>
      </c>
      <c r="F50" s="181">
        <v>0</v>
      </c>
      <c r="G50" s="181">
        <v>0</v>
      </c>
      <c r="H50" s="181">
        <v>0</v>
      </c>
      <c r="I50" s="170" t="s">
        <v>193</v>
      </c>
    </row>
    <row r="51" spans="1:9" ht="12.75">
      <c r="A51" s="158">
        <v>6860</v>
      </c>
      <c r="B51" s="158" t="s">
        <v>436</v>
      </c>
      <c r="C51" s="181">
        <v>0</v>
      </c>
      <c r="D51" s="181">
        <v>2983.08</v>
      </c>
      <c r="E51" s="181">
        <v>2983.08</v>
      </c>
      <c r="F51" s="181">
        <v>0</v>
      </c>
      <c r="G51" s="181">
        <v>55</v>
      </c>
      <c r="H51" s="181">
        <v>55</v>
      </c>
      <c r="I51" s="170" t="s">
        <v>193</v>
      </c>
    </row>
    <row r="52" spans="1:9" ht="12.75">
      <c r="A52" s="158">
        <v>6861</v>
      </c>
      <c r="B52" s="158" t="s">
        <v>437</v>
      </c>
      <c r="C52" s="181">
        <v>0</v>
      </c>
      <c r="D52" s="181">
        <v>2156.5</v>
      </c>
      <c r="E52" s="181">
        <v>2156.5</v>
      </c>
      <c r="F52" s="181">
        <v>0</v>
      </c>
      <c r="G52" s="181">
        <v>34684</v>
      </c>
      <c r="H52" s="181">
        <v>34684</v>
      </c>
      <c r="I52" s="170" t="s">
        <v>193</v>
      </c>
    </row>
    <row r="53" spans="1:9" ht="12.75">
      <c r="A53" s="158">
        <v>6940</v>
      </c>
      <c r="B53" s="158" t="s">
        <v>172</v>
      </c>
      <c r="C53" s="181">
        <v>0</v>
      </c>
      <c r="D53" s="181">
        <v>0</v>
      </c>
      <c r="E53" s="181">
        <v>0</v>
      </c>
      <c r="F53" s="181">
        <v>0</v>
      </c>
      <c r="G53" s="181">
        <v>0</v>
      </c>
      <c r="H53" s="181">
        <v>0</v>
      </c>
      <c r="I53" s="170" t="s">
        <v>193</v>
      </c>
    </row>
    <row r="54" spans="1:9" ht="12.75">
      <c r="A54" s="158">
        <v>7140</v>
      </c>
      <c r="B54" s="158" t="s">
        <v>441</v>
      </c>
      <c r="C54" s="181">
        <v>0</v>
      </c>
      <c r="D54" s="181">
        <v>0</v>
      </c>
      <c r="E54" s="181">
        <v>0</v>
      </c>
      <c r="F54" s="181">
        <v>0</v>
      </c>
      <c r="G54" s="181">
        <v>0</v>
      </c>
      <c r="H54" s="181">
        <v>0</v>
      </c>
      <c r="I54" s="170" t="s">
        <v>193</v>
      </c>
    </row>
    <row r="55" spans="1:9" ht="12.75">
      <c r="A55" s="158">
        <v>7300</v>
      </c>
      <c r="B55" s="158" t="s">
        <v>442</v>
      </c>
      <c r="C55" s="181">
        <v>0</v>
      </c>
      <c r="D55" s="181">
        <v>0</v>
      </c>
      <c r="E55" s="181">
        <v>0</v>
      </c>
      <c r="F55" s="181">
        <v>0</v>
      </c>
      <c r="G55" s="181">
        <v>0</v>
      </c>
      <c r="H55" s="181">
        <v>0</v>
      </c>
      <c r="I55" s="170" t="s">
        <v>193</v>
      </c>
    </row>
    <row r="56" spans="1:9" ht="12.75">
      <c r="A56" s="158">
        <v>7312</v>
      </c>
      <c r="B56" s="158" t="s">
        <v>443</v>
      </c>
      <c r="C56" s="181">
        <v>0</v>
      </c>
      <c r="D56" s="181">
        <v>955</v>
      </c>
      <c r="E56" s="181">
        <v>955</v>
      </c>
      <c r="F56" s="181">
        <v>0</v>
      </c>
      <c r="G56" s="181">
        <v>550</v>
      </c>
      <c r="H56" s="181">
        <v>550</v>
      </c>
      <c r="I56" s="170" t="s">
        <v>193</v>
      </c>
    </row>
    <row r="57" spans="1:9" ht="12.75">
      <c r="A57" s="158">
        <v>7320</v>
      </c>
      <c r="B57" s="158" t="s">
        <v>444</v>
      </c>
      <c r="C57" s="181">
        <v>0</v>
      </c>
      <c r="D57" s="181">
        <v>2590</v>
      </c>
      <c r="E57" s="181">
        <v>2590</v>
      </c>
      <c r="F57" s="181">
        <v>0</v>
      </c>
      <c r="G57" s="181">
        <v>0</v>
      </c>
      <c r="H57" s="181">
        <v>0</v>
      </c>
      <c r="I57" s="170" t="s">
        <v>193</v>
      </c>
    </row>
    <row r="58" spans="1:9" ht="12.75">
      <c r="A58" s="158">
        <v>7381</v>
      </c>
      <c r="B58" s="158" t="s">
        <v>414</v>
      </c>
      <c r="C58" s="181">
        <v>0</v>
      </c>
      <c r="D58" s="181">
        <v>0</v>
      </c>
      <c r="E58" s="181">
        <v>0</v>
      </c>
      <c r="F58" s="181">
        <v>0</v>
      </c>
      <c r="G58" s="181">
        <v>0</v>
      </c>
      <c r="H58" s="181">
        <v>0</v>
      </c>
      <c r="I58" s="170" t="s">
        <v>193</v>
      </c>
    </row>
    <row r="59" spans="1:9" ht="12.75">
      <c r="A59" s="158">
        <v>7420</v>
      </c>
      <c r="B59" s="158" t="s">
        <v>446</v>
      </c>
      <c r="C59" s="181">
        <v>0</v>
      </c>
      <c r="D59" s="181">
        <v>0</v>
      </c>
      <c r="E59" s="181">
        <v>0</v>
      </c>
      <c r="F59" s="181">
        <v>0</v>
      </c>
      <c r="G59" s="181">
        <v>30000</v>
      </c>
      <c r="H59" s="181">
        <v>30000</v>
      </c>
      <c r="I59" s="170" t="s">
        <v>193</v>
      </c>
    </row>
    <row r="60" spans="1:9" ht="12.75">
      <c r="A60" s="158">
        <v>7710</v>
      </c>
      <c r="B60" s="158" t="s">
        <v>448</v>
      </c>
      <c r="C60" s="181">
        <v>0</v>
      </c>
      <c r="D60" s="181">
        <v>0</v>
      </c>
      <c r="E60" s="181">
        <v>0</v>
      </c>
      <c r="F60" s="181">
        <v>0</v>
      </c>
      <c r="G60" s="181">
        <v>2931</v>
      </c>
      <c r="H60" s="181">
        <v>2931</v>
      </c>
      <c r="I60" s="170" t="s">
        <v>193</v>
      </c>
    </row>
    <row r="61" spans="1:9" ht="12.75">
      <c r="A61" s="158">
        <v>7720</v>
      </c>
      <c r="B61" s="158" t="s">
        <v>175</v>
      </c>
      <c r="C61" s="181">
        <v>0</v>
      </c>
      <c r="D61" s="181">
        <v>0</v>
      </c>
      <c r="E61" s="181">
        <v>0</v>
      </c>
      <c r="F61" s="181">
        <v>0</v>
      </c>
      <c r="G61" s="181">
        <v>0</v>
      </c>
      <c r="H61" s="181">
        <v>0</v>
      </c>
      <c r="I61" s="170" t="s">
        <v>193</v>
      </c>
    </row>
    <row r="62" spans="1:9" ht="12.75">
      <c r="A62" s="158">
        <v>7770</v>
      </c>
      <c r="B62" s="158" t="s">
        <v>82</v>
      </c>
      <c r="C62" s="181">
        <v>0</v>
      </c>
      <c r="D62" s="181">
        <v>3419.5</v>
      </c>
      <c r="E62" s="181">
        <v>3419.5</v>
      </c>
      <c r="F62" s="181">
        <v>0</v>
      </c>
      <c r="G62" s="181">
        <v>2443.5</v>
      </c>
      <c r="H62" s="181">
        <v>2443.5</v>
      </c>
      <c r="I62" s="170" t="s">
        <v>193</v>
      </c>
    </row>
    <row r="63" spans="1:9" ht="12.75">
      <c r="A63" s="158">
        <v>8050</v>
      </c>
      <c r="B63" s="158" t="s">
        <v>449</v>
      </c>
      <c r="C63" s="181">
        <v>0</v>
      </c>
      <c r="D63" s="181">
        <v>-19655.64</v>
      </c>
      <c r="E63" s="181">
        <v>-19655.64</v>
      </c>
      <c r="F63" s="181">
        <v>0</v>
      </c>
      <c r="G63" s="181">
        <v>-21425.69</v>
      </c>
      <c r="H63" s="181">
        <v>-21425.69</v>
      </c>
      <c r="I63" s="170" t="s">
        <v>193</v>
      </c>
    </row>
    <row r="64" spans="1:9" ht="12.75">
      <c r="A64" s="158">
        <v>8060</v>
      </c>
      <c r="B64" s="158" t="s">
        <v>450</v>
      </c>
      <c r="C64" s="181">
        <v>0</v>
      </c>
      <c r="D64" s="181">
        <v>-9303.59</v>
      </c>
      <c r="E64" s="181">
        <v>-9303.59</v>
      </c>
      <c r="F64" s="181">
        <v>0</v>
      </c>
      <c r="G64" s="181">
        <v>0</v>
      </c>
      <c r="H64" s="181">
        <v>0</v>
      </c>
      <c r="I64" s="170" t="s">
        <v>193</v>
      </c>
    </row>
    <row r="65" spans="1:9" ht="12.75">
      <c r="A65" s="158">
        <v>8150</v>
      </c>
      <c r="B65" s="158" t="s">
        <v>85</v>
      </c>
      <c r="C65" s="181">
        <v>0</v>
      </c>
      <c r="D65" s="181">
        <v>60.69</v>
      </c>
      <c r="E65" s="181">
        <v>60.69</v>
      </c>
      <c r="F65" s="181">
        <v>0</v>
      </c>
      <c r="G65" s="181">
        <v>0</v>
      </c>
      <c r="H65" s="181">
        <v>0</v>
      </c>
      <c r="I65" s="170" t="s">
        <v>193</v>
      </c>
    </row>
    <row r="66" spans="1:9" ht="12.75">
      <c r="A66" s="158">
        <v>8160</v>
      </c>
      <c r="B66" s="158" t="s">
        <v>451</v>
      </c>
      <c r="C66" s="181">
        <v>0</v>
      </c>
      <c r="D66" s="181">
        <v>0</v>
      </c>
      <c r="E66" s="181">
        <v>0</v>
      </c>
      <c r="F66" s="181">
        <v>0</v>
      </c>
      <c r="G66" s="181">
        <v>76177.98</v>
      </c>
      <c r="H66" s="181">
        <v>76177.98</v>
      </c>
      <c r="I66" s="170" t="s">
        <v>193</v>
      </c>
    </row>
    <row r="67" spans="1:9" ht="12.75">
      <c r="A67" s="158">
        <v>8800</v>
      </c>
      <c r="B67" s="158" t="s">
        <v>452</v>
      </c>
      <c r="C67" s="181">
        <v>0</v>
      </c>
      <c r="D67" s="181">
        <v>118787.46</v>
      </c>
      <c r="E67" s="181">
        <v>118787.46</v>
      </c>
      <c r="F67" s="181">
        <v>0</v>
      </c>
      <c r="G67" s="181">
        <v>26993.16</v>
      </c>
      <c r="H67" s="181">
        <v>26993.16</v>
      </c>
      <c r="I67" s="170" t="s">
        <v>193</v>
      </c>
    </row>
    <row r="68" spans="1:9" ht="12.75" customHeight="1">
      <c r="A68" s="172" t="s">
        <v>583</v>
      </c>
      <c r="B68" s="172"/>
      <c r="C68" s="158">
        <v>0</v>
      </c>
      <c r="D68" s="158">
        <v>0</v>
      </c>
      <c r="E68" s="180">
        <v>0</v>
      </c>
      <c r="F68" s="158">
        <v>0</v>
      </c>
      <c r="G68" s="158">
        <v>0</v>
      </c>
      <c r="H68" s="180">
        <v>0</v>
      </c>
      <c r="I68" s="170" t="s">
        <v>193</v>
      </c>
    </row>
  </sheetData>
  <sheetProtection selectLockedCells="1" selectUnlockedCells="1"/>
  <mergeCells count="12">
    <mergeCell ref="A1:L1"/>
    <mergeCell ref="A2:L2"/>
    <mergeCell ref="A3:I3"/>
    <mergeCell ref="A4:B4"/>
    <mergeCell ref="C4:E4"/>
    <mergeCell ref="F4:H4"/>
    <mergeCell ref="A24:B24"/>
    <mergeCell ref="A25:I25"/>
    <mergeCell ref="A26:B26"/>
    <mergeCell ref="C26:E26"/>
    <mergeCell ref="F26:H26"/>
    <mergeCell ref="A68:B68"/>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8" r:id="rId20" display="Detaljer"/>
    <hyperlink ref="I29" r:id="rId21" display="Detaljer"/>
    <hyperlink ref="I30"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B1:F37"/>
  <sheetViews>
    <sheetView workbookViewId="0" topLeftCell="A1">
      <selection activeCell="C33" sqref="C33"/>
    </sheetView>
  </sheetViews>
  <sheetFormatPr defaultColWidth="9.140625" defaultRowHeight="12.75"/>
  <cols>
    <col min="1" max="1" width="7.8515625" style="0" customWidth="1"/>
    <col min="2" max="2" width="36.00390625" style="0" customWidth="1"/>
    <col min="3" max="3" width="5.57421875" style="0" customWidth="1"/>
    <col min="4" max="4" width="15.57421875" style="85" customWidth="1"/>
    <col min="5" max="5" width="7.8515625" style="85" customWidth="1"/>
    <col min="6" max="6" width="20.57421875" style="85" customWidth="1"/>
    <col min="7" max="7" width="11.7109375" style="0" customWidth="1"/>
    <col min="8" max="8" width="6.140625" style="0" customWidth="1"/>
    <col min="9" max="16384" width="11.7109375" style="0" customWidth="1"/>
  </cols>
  <sheetData>
    <row r="1" ht="48" customHeight="1">
      <c r="B1" s="86" t="s">
        <v>629</v>
      </c>
    </row>
    <row r="2" spans="2:6" ht="30" customHeight="1">
      <c r="B2" s="87"/>
      <c r="D2" s="104" t="s">
        <v>607</v>
      </c>
      <c r="F2" s="182" t="s">
        <v>630</v>
      </c>
    </row>
    <row r="3" spans="2:3" ht="23.25" customHeight="1">
      <c r="B3" s="90" t="s">
        <v>1</v>
      </c>
      <c r="C3" t="s">
        <v>2</v>
      </c>
    </row>
    <row r="5" ht="12.75">
      <c r="B5" s="87" t="s">
        <v>3</v>
      </c>
    </row>
    <row r="6" spans="2:6" ht="12.75">
      <c r="B6" t="s">
        <v>4</v>
      </c>
      <c r="C6">
        <v>1</v>
      </c>
      <c r="D6" s="85">
        <f>'2009 Lodo'!E10</f>
        <v>64885</v>
      </c>
      <c r="F6" s="85">
        <v>57725</v>
      </c>
    </row>
    <row r="7" spans="2:6" ht="12.75">
      <c r="B7" t="s">
        <v>5</v>
      </c>
      <c r="C7">
        <v>2</v>
      </c>
      <c r="D7" s="85">
        <f>SUM('2009 Lodo'!E13:E15)</f>
        <v>898599.7799999999</v>
      </c>
      <c r="F7" s="85">
        <f>28930.49+128690.67+690828.98</f>
        <v>848450.14</v>
      </c>
    </row>
    <row r="8" spans="2:6" ht="12.75">
      <c r="B8" t="s">
        <v>6</v>
      </c>
      <c r="C8">
        <v>3</v>
      </c>
      <c r="D8" s="85">
        <f>SUM('2009 Lodo'!E16:E17)</f>
        <v>440499.25</v>
      </c>
      <c r="F8" s="85">
        <f>68507.48+410969.52</f>
        <v>479477</v>
      </c>
    </row>
    <row r="9" spans="2:6" ht="12.75">
      <c r="B9" t="s">
        <v>7</v>
      </c>
      <c r="D9" s="85">
        <f>'2009 Lodo'!E18</f>
        <v>165.24</v>
      </c>
      <c r="F9" s="85">
        <v>165.06</v>
      </c>
    </row>
    <row r="10" spans="2:6" ht="18" customHeight="1">
      <c r="B10" s="87" t="s">
        <v>8</v>
      </c>
      <c r="D10" s="89">
        <f>SUM(D6:D9)</f>
        <v>1404149.2699999998</v>
      </c>
      <c r="F10" s="89">
        <f>SUM(F6:F9)</f>
        <v>1385817.2000000002</v>
      </c>
    </row>
    <row r="11" spans="2:6" ht="21.75" customHeight="1">
      <c r="B11" s="91" t="s">
        <v>9</v>
      </c>
      <c r="D11" s="89">
        <f>D10</f>
        <v>1404149.2699999998</v>
      </c>
      <c r="F11" s="89">
        <f>F10</f>
        <v>1385817.2000000002</v>
      </c>
    </row>
    <row r="12" ht="39.75" customHeight="1">
      <c r="B12" s="90" t="s">
        <v>10</v>
      </c>
    </row>
    <row r="14" ht="12.75">
      <c r="B14" s="87" t="s">
        <v>11</v>
      </c>
    </row>
    <row r="15" spans="2:6" ht="12.75">
      <c r="B15" t="s">
        <v>12</v>
      </c>
      <c r="D15" s="85">
        <f>-'2009 Lodo'!E19</f>
        <v>923234.86</v>
      </c>
      <c r="F15" s="85">
        <v>695192.86</v>
      </c>
    </row>
    <row r="16" spans="2:6" ht="12.75">
      <c r="B16" t="s">
        <v>13</v>
      </c>
      <c r="D16" s="85">
        <f>-'2009 Lodo'!E20</f>
        <v>26993.16</v>
      </c>
      <c r="F16" s="85">
        <v>228042</v>
      </c>
    </row>
    <row r="17" spans="2:6" ht="18" customHeight="1">
      <c r="B17" s="87" t="s">
        <v>14</v>
      </c>
      <c r="D17" s="89">
        <f>SUM(D15:D16)</f>
        <v>950228.02</v>
      </c>
      <c r="F17" s="89">
        <f>SUM(F15:F16)</f>
        <v>923234.86</v>
      </c>
    </row>
    <row r="19" ht="12.75">
      <c r="B19" s="87" t="s">
        <v>15</v>
      </c>
    </row>
    <row r="20" spans="2:6" ht="12.75">
      <c r="B20" t="s">
        <v>16</v>
      </c>
      <c r="D20" s="85">
        <f>-'2009 Lodo'!E21</f>
        <v>31331.25</v>
      </c>
      <c r="F20" s="85">
        <v>16119.84</v>
      </c>
    </row>
    <row r="21" spans="2:6" ht="12.75">
      <c r="B21" t="s">
        <v>18</v>
      </c>
      <c r="C21">
        <v>4</v>
      </c>
      <c r="D21" s="85">
        <f>-'2009 Lodo'!E23</f>
        <v>422590</v>
      </c>
      <c r="F21" s="85">
        <v>446462.5</v>
      </c>
    </row>
    <row r="22" spans="2:6" ht="18" customHeight="1">
      <c r="B22" s="87" t="s">
        <v>20</v>
      </c>
      <c r="D22" s="89">
        <f>SUM(D20:D21)</f>
        <v>453921.25</v>
      </c>
      <c r="F22" s="89">
        <f>SUM(F20:F21)</f>
        <v>462582.34</v>
      </c>
    </row>
    <row r="23" spans="2:6" ht="12.75">
      <c r="B23" s="87"/>
      <c r="F23" s="89"/>
    </row>
    <row r="24" spans="2:6" ht="18" customHeight="1">
      <c r="B24" s="91" t="s">
        <v>21</v>
      </c>
      <c r="D24" s="89">
        <f>D17+D22</f>
        <v>1404149.27</v>
      </c>
      <c r="F24" s="89">
        <f>F17+F22</f>
        <v>1385817.2</v>
      </c>
    </row>
    <row r="25" spans="2:6" ht="46.5" customHeight="1">
      <c r="B25" s="93" t="s">
        <v>631</v>
      </c>
      <c r="C25" s="93"/>
      <c r="D25" s="93"/>
      <c r="E25" s="93"/>
      <c r="F25" s="93"/>
    </row>
    <row r="26" spans="2:6" ht="12.75" customHeight="1">
      <c r="B26" s="93" t="s">
        <v>485</v>
      </c>
      <c r="C26" s="93"/>
      <c r="D26" s="93"/>
      <c r="E26" s="93"/>
      <c r="F26" s="93"/>
    </row>
    <row r="27" spans="2:6" ht="12.75" customHeight="1">
      <c r="B27" s="94" t="s">
        <v>632</v>
      </c>
      <c r="C27" s="94"/>
      <c r="D27" s="94"/>
      <c r="E27" s="94"/>
      <c r="F27" s="94"/>
    </row>
    <row r="28" spans="2:6" ht="12.75" customHeight="1">
      <c r="B28" s="94" t="s">
        <v>633</v>
      </c>
      <c r="C28" s="94"/>
      <c r="D28" s="94"/>
      <c r="E28" s="94"/>
      <c r="F28" s="94"/>
    </row>
    <row r="29" spans="2:6" ht="12.75" customHeight="1">
      <c r="B29" s="93" t="s">
        <v>634</v>
      </c>
      <c r="C29" s="93"/>
      <c r="D29" s="93"/>
      <c r="E29" s="93"/>
      <c r="F29" s="93"/>
    </row>
    <row r="30" spans="2:6" ht="41.25" customHeight="1">
      <c r="B30" s="57"/>
      <c r="C30" s="97" t="s">
        <v>635</v>
      </c>
      <c r="D30" s="97"/>
      <c r="E30" s="57"/>
      <c r="F30" s="98"/>
    </row>
    <row r="31" spans="2:6" ht="44.25" customHeight="1">
      <c r="B31" s="57"/>
      <c r="C31" s="57"/>
      <c r="D31" s="98"/>
      <c r="E31" s="98"/>
      <c r="F31" s="98"/>
    </row>
    <row r="32" spans="2:6" ht="12.75" customHeight="1">
      <c r="B32" s="57"/>
      <c r="C32" s="97" t="s">
        <v>614</v>
      </c>
      <c r="D32" s="97"/>
      <c r="E32" s="57"/>
      <c r="F32" s="98"/>
    </row>
    <row r="33" spans="2:6" ht="12.75" customHeight="1">
      <c r="B33" s="57"/>
      <c r="C33" s="97" t="s">
        <v>591</v>
      </c>
      <c r="D33" s="97"/>
      <c r="E33" s="57"/>
      <c r="F33" s="98"/>
    </row>
    <row r="34" spans="2:6" ht="56.25" customHeight="1">
      <c r="B34" s="57" t="s">
        <v>636</v>
      </c>
      <c r="C34" s="97" t="s">
        <v>28</v>
      </c>
      <c r="D34" s="97"/>
      <c r="E34" s="57"/>
      <c r="F34" s="98" t="s">
        <v>617</v>
      </c>
    </row>
    <row r="35" spans="2:6" ht="16.5" customHeight="1">
      <c r="B35" s="57" t="s">
        <v>30</v>
      </c>
      <c r="C35" s="97" t="s">
        <v>30</v>
      </c>
      <c r="D35" s="97"/>
      <c r="E35" s="57"/>
      <c r="F35" s="98" t="s">
        <v>30</v>
      </c>
    </row>
    <row r="36" spans="2:6" ht="66.75" customHeight="1">
      <c r="B36" s="57" t="s">
        <v>637</v>
      </c>
      <c r="C36" s="97" t="s">
        <v>618</v>
      </c>
      <c r="D36" s="97"/>
      <c r="E36" s="57"/>
      <c r="F36" s="98" t="s">
        <v>638</v>
      </c>
    </row>
    <row r="37" spans="2:6" ht="12.75">
      <c r="B37" s="57" t="s">
        <v>30</v>
      </c>
      <c r="C37" s="97" t="s">
        <v>595</v>
      </c>
      <c r="D37" s="97"/>
      <c r="E37" s="57"/>
      <c r="F37" s="98" t="s">
        <v>595</v>
      </c>
    </row>
  </sheetData>
  <sheetProtection selectLockedCells="1" selectUnlockedCells="1"/>
  <mergeCells count="12">
    <mergeCell ref="B25:F25"/>
    <mergeCell ref="B26:F26"/>
    <mergeCell ref="B27:F27"/>
    <mergeCell ref="B28:F28"/>
    <mergeCell ref="B29:F29"/>
    <mergeCell ref="C30:D30"/>
    <mergeCell ref="C32:D32"/>
    <mergeCell ref="C33:D33"/>
    <mergeCell ref="C34:D34"/>
    <mergeCell ref="C35:D35"/>
    <mergeCell ref="C36:D36"/>
    <mergeCell ref="C37:D37"/>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4.xml><?xml version="1.0" encoding="utf-8"?>
<worksheet xmlns="http://schemas.openxmlformats.org/spreadsheetml/2006/main" xmlns:r="http://schemas.openxmlformats.org/officeDocument/2006/relationships">
  <sheetPr>
    <pageSetUpPr fitToPage="1"/>
  </sheetPr>
  <dimension ref="A1:H45"/>
  <sheetViews>
    <sheetView workbookViewId="0" topLeftCell="A7">
      <selection activeCell="C22" sqref="C22"/>
    </sheetView>
  </sheetViews>
  <sheetFormatPr defaultColWidth="9.140625" defaultRowHeight="27.75" customHeight="1"/>
  <cols>
    <col min="1" max="1" width="41.421875" style="85" customWidth="1"/>
    <col min="2" max="2" width="7.8515625" style="85" customWidth="1"/>
    <col min="3" max="4" width="14.28125" style="85" customWidth="1"/>
    <col min="5" max="5" width="13.28125" style="85" customWidth="1"/>
    <col min="6" max="6" width="14.28125" style="85" customWidth="1"/>
    <col min="7" max="7" width="13.28125" style="85" customWidth="1"/>
    <col min="8" max="8" width="14.28125" style="85" customWidth="1"/>
    <col min="9" max="16384" width="11.57421875" style="85" customWidth="1"/>
  </cols>
  <sheetData>
    <row r="1" ht="48" customHeight="1">
      <c r="A1" s="103" t="s">
        <v>639</v>
      </c>
    </row>
    <row r="2" spans="4:8" ht="30" customHeight="1">
      <c r="D2" s="104" t="s">
        <v>607</v>
      </c>
      <c r="F2" s="104" t="s">
        <v>630</v>
      </c>
      <c r="H2" s="104"/>
    </row>
    <row r="3" spans="3:7" s="104" customFormat="1" ht="12.75" customHeight="1">
      <c r="C3" s="106">
        <v>2009</v>
      </c>
      <c r="D3" s="104" t="s">
        <v>620</v>
      </c>
      <c r="E3" s="106">
        <v>2008</v>
      </c>
      <c r="F3" s="104" t="s">
        <v>640</v>
      </c>
      <c r="G3" s="106"/>
    </row>
    <row r="4" spans="3:7" s="104" customFormat="1" ht="12.75" customHeight="1">
      <c r="C4"/>
      <c r="D4" s="104" t="s">
        <v>621</v>
      </c>
      <c r="E4"/>
      <c r="F4" s="104" t="s">
        <v>621</v>
      </c>
      <c r="G4"/>
    </row>
    <row r="5" spans="1:4" ht="18" customHeight="1">
      <c r="A5" s="109" t="s">
        <v>41</v>
      </c>
      <c r="B5" s="104" t="s">
        <v>2</v>
      </c>
      <c r="C5" s="104"/>
      <c r="D5" s="104"/>
    </row>
    <row r="6" spans="1:6" ht="15.75" customHeight="1">
      <c r="A6" s="85" t="s">
        <v>42</v>
      </c>
      <c r="C6" s="85">
        <f>-SUM('2009 Lodo'!E30:E33)</f>
        <v>445780</v>
      </c>
      <c r="D6" s="85">
        <f>'2009 budsjett'!B15+'2009 budsjett'!B18</f>
        <v>422750</v>
      </c>
      <c r="E6" s="85">
        <f>422290+6590+570-43659.5</f>
        <v>385790.5</v>
      </c>
      <c r="F6" s="85">
        <v>411992.95</v>
      </c>
    </row>
    <row r="7" spans="1:4" ht="15" customHeight="1">
      <c r="A7" s="85" t="s">
        <v>43</v>
      </c>
      <c r="B7" s="85" t="s">
        <v>284</v>
      </c>
      <c r="C7" s="85">
        <f>-'2009 Lodo'!E36</f>
        <v>-37267.5</v>
      </c>
      <c r="D7" s="85">
        <f>'2009 budsjett'!B19</f>
        <v>-29592.5</v>
      </c>
    </row>
    <row r="8" spans="1:6" ht="12.75" customHeight="1">
      <c r="A8" s="85" t="s">
        <v>48</v>
      </c>
      <c r="B8" s="85" t="s">
        <v>285</v>
      </c>
      <c r="C8" s="85">
        <f>-('2009 Lodo'!E29+'2009 Lodo'!E34+'2009 Lodo'!E35)</f>
        <v>8000</v>
      </c>
      <c r="D8" s="85">
        <f>SUM('2009 budsjett'!B22:B24)</f>
        <v>0</v>
      </c>
      <c r="E8" s="85">
        <v>0</v>
      </c>
      <c r="F8" s="85">
        <v>0</v>
      </c>
    </row>
    <row r="9" spans="1:6" s="89" customFormat="1" ht="21" customHeight="1">
      <c r="A9" s="89" t="s">
        <v>50</v>
      </c>
      <c r="C9" s="89">
        <f>SUM(C6:C8)</f>
        <v>416512.5</v>
      </c>
      <c r="D9" s="89">
        <f>SUM(D6:D8)</f>
        <v>393157.5</v>
      </c>
      <c r="E9" s="89">
        <f>SUM(E6:E8)</f>
        <v>385790.5</v>
      </c>
      <c r="F9" s="89">
        <f>SUM(F6:F8)</f>
        <v>411992.95</v>
      </c>
    </row>
    <row r="10" ht="27.75" customHeight="1">
      <c r="A10" s="109" t="s">
        <v>51</v>
      </c>
    </row>
    <row r="11" spans="1:6" ht="18.75" customHeight="1">
      <c r="A11" s="85" t="s">
        <v>562</v>
      </c>
      <c r="B11" s="85" t="s">
        <v>286</v>
      </c>
      <c r="C11" s="85">
        <f>SUM('2009 Lodo'!E37:E40)</f>
        <v>223435.77</v>
      </c>
      <c r="D11" s="85">
        <f>'2009 budsjett'!B34</f>
        <v>235073.83760000003</v>
      </c>
      <c r="E11" s="85">
        <f>201251.01+981.6+13589.03+613.5</f>
        <v>216435.14</v>
      </c>
      <c r="F11" s="85">
        <v>228880.89899999998</v>
      </c>
    </row>
    <row r="12" spans="1:6" ht="12.75" customHeight="1">
      <c r="A12" s="85" t="s">
        <v>53</v>
      </c>
      <c r="C12" s="85">
        <f>'2009 Lodo'!E62</f>
        <v>0</v>
      </c>
      <c r="D12" s="85">
        <f>'2009 budsjett'!B58</f>
        <v>0</v>
      </c>
      <c r="E12" s="85">
        <v>0</v>
      </c>
      <c r="F12" s="85">
        <v>9000</v>
      </c>
    </row>
    <row r="13" spans="1:6" ht="12.75" customHeight="1">
      <c r="A13" s="85" t="s">
        <v>346</v>
      </c>
      <c r="C13" s="85">
        <f>'2009 Lodo'!E52</f>
        <v>55</v>
      </c>
      <c r="D13" s="85">
        <f>'2009 budsjett'!B49</f>
        <v>20000</v>
      </c>
      <c r="E13" s="85">
        <v>4194</v>
      </c>
      <c r="F13" s="85">
        <v>25000</v>
      </c>
    </row>
    <row r="14" spans="1:6" ht="12.75" customHeight="1">
      <c r="A14" s="85" t="s">
        <v>55</v>
      </c>
      <c r="C14" s="85">
        <f>'2009 Lodo'!E53</f>
        <v>34684</v>
      </c>
      <c r="D14" s="85">
        <f>'2009 budsjett'!B50</f>
        <v>25000</v>
      </c>
      <c r="E14" s="85">
        <v>18899</v>
      </c>
      <c r="F14" s="85">
        <v>12000</v>
      </c>
    </row>
    <row r="15" spans="1:4" ht="12.75" customHeight="1">
      <c r="A15" s="85" t="s">
        <v>171</v>
      </c>
      <c r="C15" s="85">
        <v>0</v>
      </c>
      <c r="D15" s="85">
        <f>'2009 budsjett'!B53</f>
        <v>20000</v>
      </c>
    </row>
    <row r="16" spans="1:6" ht="12.75" customHeight="1">
      <c r="A16" s="85" t="s">
        <v>60</v>
      </c>
      <c r="C16" s="85">
        <v>0</v>
      </c>
      <c r="D16" s="85">
        <f>'2009 budsjett'!B55</f>
        <v>5000</v>
      </c>
      <c r="E16" s="85">
        <v>0</v>
      </c>
      <c r="F16" s="85">
        <v>10000</v>
      </c>
    </row>
    <row r="17" spans="1:6" ht="12.75" customHeight="1">
      <c r="A17" s="85" t="s">
        <v>61</v>
      </c>
      <c r="B17" s="85" t="s">
        <v>287</v>
      </c>
      <c r="C17" s="85">
        <f>'2009 Lodo'!E49</f>
        <v>5579.78</v>
      </c>
      <c r="D17" s="85">
        <f>'2009 budsjett'!B46</f>
        <v>30000</v>
      </c>
      <c r="E17" s="85">
        <v>5475.39</v>
      </c>
      <c r="F17" s="85">
        <v>50000</v>
      </c>
    </row>
    <row r="18" spans="1:6" ht="12.75" customHeight="1">
      <c r="A18" s="85" t="s">
        <v>65</v>
      </c>
      <c r="C18" s="85">
        <v>0</v>
      </c>
      <c r="D18" s="85">
        <f>'2009 budsjett'!B41</f>
        <v>3000</v>
      </c>
      <c r="E18" s="85">
        <v>0</v>
      </c>
      <c r="F18" s="85">
        <v>12000</v>
      </c>
    </row>
    <row r="19" spans="1:6" ht="12.75" customHeight="1">
      <c r="A19" s="85" t="s">
        <v>66</v>
      </c>
      <c r="C19" s="85">
        <f>'2009 Lodo'!E45</f>
        <v>4200</v>
      </c>
      <c r="D19" s="85">
        <f>'2009 budsjett'!B42</f>
        <v>12000</v>
      </c>
      <c r="E19" s="85">
        <v>15850</v>
      </c>
      <c r="F19" s="85">
        <v>12000</v>
      </c>
    </row>
    <row r="20" spans="1:6" ht="12.75" customHeight="1">
      <c r="A20" s="85" t="s">
        <v>68</v>
      </c>
      <c r="C20" s="85">
        <f>'2009 Lodo'!E46</f>
        <v>21125</v>
      </c>
      <c r="D20" s="85">
        <f>'2009 budsjett'!B43</f>
        <v>20000</v>
      </c>
      <c r="E20" s="85">
        <f>18750+1063</f>
        <v>19813</v>
      </c>
      <c r="F20" s="85">
        <v>15000</v>
      </c>
    </row>
    <row r="21" spans="1:6" ht="12.75" customHeight="1">
      <c r="A21" s="85" t="s">
        <v>70</v>
      </c>
      <c r="C21" s="85">
        <f>'2009 Lodo'!E58</f>
        <v>0</v>
      </c>
      <c r="D21" s="85">
        <f>'2009 budsjett'!B54</f>
        <v>10000</v>
      </c>
      <c r="E21" s="85">
        <v>0</v>
      </c>
      <c r="F21" s="85">
        <v>10000</v>
      </c>
    </row>
    <row r="22" spans="1:6" ht="12.75" customHeight="1">
      <c r="A22" s="85" t="s">
        <v>71</v>
      </c>
      <c r="C22" s="85">
        <f>'2009 Lodo'!E61</f>
        <v>2931</v>
      </c>
      <c r="D22" s="85">
        <f>'2009 budsjett'!B57</f>
        <v>10000</v>
      </c>
      <c r="E22" s="85">
        <v>8954.84</v>
      </c>
      <c r="F22" s="85">
        <v>5000</v>
      </c>
    </row>
    <row r="23" spans="1:6" ht="12.75" customHeight="1">
      <c r="A23" s="85" t="s">
        <v>72</v>
      </c>
      <c r="B23" s="85" t="s">
        <v>288</v>
      </c>
      <c r="C23" s="85">
        <f>'2009 Lodo'!E60</f>
        <v>30000</v>
      </c>
      <c r="D23" s="85">
        <f>'2009 budsjett'!B56</f>
        <v>500</v>
      </c>
      <c r="E23" s="85">
        <v>0</v>
      </c>
      <c r="F23" s="85">
        <v>1500</v>
      </c>
    </row>
    <row r="24" spans="1:6" ht="12.75" customHeight="1">
      <c r="A24" s="85" t="s">
        <v>73</v>
      </c>
      <c r="C24" s="85">
        <f>'2009 Lodo'!E57</f>
        <v>550</v>
      </c>
      <c r="D24" s="85">
        <f>'2009 budsjett'!B52</f>
        <v>3000</v>
      </c>
      <c r="E24" s="85">
        <v>1700</v>
      </c>
      <c r="F24" s="85">
        <v>3000</v>
      </c>
    </row>
    <row r="25" spans="1:6" ht="12.75" customHeight="1">
      <c r="A25" s="85" t="s">
        <v>74</v>
      </c>
      <c r="C25" s="85">
        <f>'2009 Lodo'!E42</f>
        <v>9763</v>
      </c>
      <c r="D25" s="85">
        <f>'2009 budsjett'!B40</f>
        <v>10000</v>
      </c>
      <c r="E25" s="85">
        <v>10952</v>
      </c>
      <c r="F25" s="85">
        <v>10000</v>
      </c>
    </row>
    <row r="26" spans="1:6" ht="15" customHeight="1">
      <c r="A26" s="85" t="s">
        <v>75</v>
      </c>
      <c r="C26" s="85">
        <f>'2009 Lodo'!E50+'2009 Lodo'!E51+'2009 Lodo'!E54</f>
        <v>0</v>
      </c>
      <c r="D26" s="85">
        <f>'2009 budsjett'!B47+'2009 budsjett'!B48+'2009 budsjett'!B51</f>
        <v>2000</v>
      </c>
      <c r="E26" s="85">
        <f>12.9+0+0</f>
        <v>12.9</v>
      </c>
      <c r="F26" s="85">
        <f>3500+500+1000</f>
        <v>5000</v>
      </c>
    </row>
    <row r="27" spans="1:6" s="89" customFormat="1" ht="25.5" customHeight="1">
      <c r="A27" s="89" t="s">
        <v>78</v>
      </c>
      <c r="C27" s="89">
        <f>SUM(C11:C26)</f>
        <v>332323.55</v>
      </c>
      <c r="D27" s="89">
        <f>SUM(D11:D26)</f>
        <v>405573.8376</v>
      </c>
      <c r="E27" s="89">
        <f>SUM(E11:E26)</f>
        <v>302286.27</v>
      </c>
      <c r="F27" s="89">
        <f>SUM(F11:F26)</f>
        <v>408380.899</v>
      </c>
    </row>
    <row r="28" spans="1:6" s="109" customFormat="1" ht="40.5" customHeight="1">
      <c r="A28" s="109" t="s">
        <v>79</v>
      </c>
      <c r="C28" s="109">
        <f>C9-C27</f>
        <v>84188.95000000001</v>
      </c>
      <c r="D28" s="109">
        <f>D9-D27</f>
        <v>-12416.337600000028</v>
      </c>
      <c r="E28" s="109">
        <f>E9-E27</f>
        <v>83504.22999999998</v>
      </c>
      <c r="F28" s="109">
        <f>F9-F27</f>
        <v>3612.051000000036</v>
      </c>
    </row>
    <row r="29" ht="27" customHeight="1">
      <c r="A29" s="89" t="s">
        <v>80</v>
      </c>
    </row>
    <row r="30" spans="1:6" ht="18" customHeight="1">
      <c r="A30" s="85" t="s">
        <v>81</v>
      </c>
      <c r="C30" s="85">
        <f>-'2009 Lodo'!E64</f>
        <v>21425.69</v>
      </c>
      <c r="D30" s="85">
        <f>-'2009 budsjett'!B63</f>
        <v>20000</v>
      </c>
      <c r="E30" s="85">
        <v>31579.96</v>
      </c>
      <c r="F30" s="85">
        <v>20000</v>
      </c>
    </row>
    <row r="31" spans="1:6" ht="12.75" customHeight="1">
      <c r="A31" s="85" t="s">
        <v>82</v>
      </c>
      <c r="C31" s="85">
        <f>-'2009 Lodo'!E63</f>
        <v>-2443.5</v>
      </c>
      <c r="D31" s="85">
        <f>-'2009 budsjett'!B62</f>
        <v>-1600</v>
      </c>
      <c r="E31" s="85">
        <v>-2283.5</v>
      </c>
      <c r="F31" s="85">
        <v>1600</v>
      </c>
    </row>
    <row r="32" spans="1:6" ht="12.75" customHeight="1">
      <c r="A32" s="85" t="s">
        <v>641</v>
      </c>
      <c r="C32" s="85">
        <f>-'2009 Lodo'!E65</f>
        <v>0</v>
      </c>
      <c r="D32" s="85">
        <f>-'2009 budsjett'!B64</f>
        <v>0</v>
      </c>
      <c r="E32" s="85">
        <v>115241.31</v>
      </c>
      <c r="F32" s="85">
        <v>0</v>
      </c>
    </row>
    <row r="33" spans="1:6" ht="12.75" customHeight="1">
      <c r="A33" s="85" t="s">
        <v>642</v>
      </c>
      <c r="B33" s="119" t="s">
        <v>289</v>
      </c>
      <c r="C33" s="85">
        <f>-'2009 Lodo'!E67</f>
        <v>-76177.98</v>
      </c>
      <c r="D33" s="119">
        <f>-'2009 budsjett'!B65</f>
        <v>0</v>
      </c>
      <c r="E33" s="85">
        <v>0</v>
      </c>
      <c r="F33" s="85">
        <v>0</v>
      </c>
    </row>
    <row r="34" spans="1:6" s="89" customFormat="1" ht="17.25" customHeight="1">
      <c r="A34" s="89" t="s">
        <v>86</v>
      </c>
      <c r="C34" s="89">
        <f>SUM(C30:C33)</f>
        <v>-57195.78999999999</v>
      </c>
      <c r="D34" s="89">
        <f>SUM(D30:D33)</f>
        <v>18400</v>
      </c>
      <c r="E34" s="89">
        <f>SUM(E30:E33)</f>
        <v>144537.77</v>
      </c>
      <c r="F34" s="89">
        <f>F30-F31+F32-F33</f>
        <v>18400</v>
      </c>
    </row>
    <row r="35" spans="1:6" s="89" customFormat="1" ht="31.5" customHeight="1">
      <c r="A35" s="120" t="s">
        <v>87</v>
      </c>
      <c r="C35" s="89">
        <f>C28+C34</f>
        <v>26993.160000000018</v>
      </c>
      <c r="D35" s="89">
        <f>D28+D34</f>
        <v>5983.662399999972</v>
      </c>
      <c r="E35" s="89">
        <f>E28+E34</f>
        <v>228041.99999999997</v>
      </c>
      <c r="F35" s="89">
        <f>F28+F34</f>
        <v>22012.051000000036</v>
      </c>
    </row>
    <row r="37" ht="12.75" customHeight="1">
      <c r="A37" s="85" t="s">
        <v>291</v>
      </c>
    </row>
    <row r="38" ht="12.75" customHeight="1">
      <c r="A38" s="85" t="s">
        <v>292</v>
      </c>
    </row>
    <row r="39" ht="12.75" customHeight="1">
      <c r="A39" s="85" t="s">
        <v>643</v>
      </c>
    </row>
    <row r="40" ht="12.75" customHeight="1">
      <c r="A40" s="85" t="s">
        <v>644</v>
      </c>
    </row>
    <row r="41" ht="12.75" customHeight="1">
      <c r="A41" s="85" t="s">
        <v>645</v>
      </c>
    </row>
    <row r="42" ht="12.75" customHeight="1">
      <c r="A42" s="85" t="s">
        <v>646</v>
      </c>
    </row>
    <row r="43" ht="12.75" customHeight="1">
      <c r="A43" s="85" t="s">
        <v>647</v>
      </c>
    </row>
    <row r="44" ht="12.75" customHeight="1">
      <c r="A44" s="85" t="s">
        <v>648</v>
      </c>
    </row>
    <row r="45" ht="12.75" customHeight="1">
      <c r="A45" s="85" t="s">
        <v>649</v>
      </c>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B67"/>
  <sheetViews>
    <sheetView workbookViewId="0" topLeftCell="A22">
      <selection activeCell="A69" sqref="A69"/>
    </sheetView>
  </sheetViews>
  <sheetFormatPr defaultColWidth="9.140625" defaultRowHeight="12.75"/>
  <cols>
    <col min="1" max="1" width="28.140625" style="0" customWidth="1"/>
    <col min="2" max="2" width="17.7109375" style="85" customWidth="1"/>
    <col min="3" max="16384" width="10.28125" style="0" customWidth="1"/>
  </cols>
  <sheetData>
    <row r="2" spans="1:2" ht="12.75">
      <c r="A2" s="152" t="s">
        <v>650</v>
      </c>
      <c r="B2" s="153"/>
    </row>
    <row r="4" ht="12.75">
      <c r="B4" s="98" t="s">
        <v>565</v>
      </c>
    </row>
    <row r="5" spans="1:2" ht="12.75">
      <c r="A5" s="154"/>
      <c r="B5" s="155" t="s">
        <v>651</v>
      </c>
    </row>
    <row r="6" spans="1:2" ht="12.75">
      <c r="A6" s="154" t="s">
        <v>505</v>
      </c>
      <c r="B6" s="155"/>
    </row>
    <row r="7" spans="1:2" ht="12.75">
      <c r="A7" t="s">
        <v>506</v>
      </c>
      <c r="B7" s="174">
        <v>252000</v>
      </c>
    </row>
    <row r="8" spans="1:2" ht="12.75">
      <c r="A8" s="157" t="s">
        <v>507</v>
      </c>
      <c r="B8" s="174"/>
    </row>
    <row r="9" spans="1:2" ht="12.75">
      <c r="A9" t="s">
        <v>567</v>
      </c>
      <c r="B9" s="174">
        <v>83740</v>
      </c>
    </row>
    <row r="10" spans="1:2" ht="12.75">
      <c r="A10" t="s">
        <v>509</v>
      </c>
      <c r="B10" s="174">
        <v>63270</v>
      </c>
    </row>
    <row r="11" spans="1:2" ht="12.75">
      <c r="A11" t="s">
        <v>510</v>
      </c>
      <c r="B11" s="174">
        <v>3380</v>
      </c>
    </row>
    <row r="12" spans="1:2" ht="12.75">
      <c r="A12" t="s">
        <v>511</v>
      </c>
      <c r="B12" s="174">
        <v>0</v>
      </c>
    </row>
    <row r="13" spans="1:2" ht="12.75">
      <c r="A13" t="s">
        <v>512</v>
      </c>
      <c r="B13" s="174">
        <v>5330</v>
      </c>
    </row>
    <row r="14" spans="1:2" ht="12.75">
      <c r="A14" t="s">
        <v>513</v>
      </c>
      <c r="B14" s="174">
        <v>50</v>
      </c>
    </row>
    <row r="15" spans="1:2" ht="12.75">
      <c r="A15" t="s">
        <v>514</v>
      </c>
      <c r="B15" s="183">
        <v>407770</v>
      </c>
    </row>
    <row r="16" spans="1:2" ht="12.75">
      <c r="A16" t="s">
        <v>515</v>
      </c>
      <c r="B16" s="174">
        <v>14280</v>
      </c>
    </row>
    <row r="17" spans="1:2" ht="12.75">
      <c r="A17" t="s">
        <v>516</v>
      </c>
      <c r="B17" s="174">
        <v>700</v>
      </c>
    </row>
    <row r="18" spans="1:2" ht="12.75">
      <c r="A18" t="s">
        <v>517</v>
      </c>
      <c r="B18" s="183">
        <v>14980</v>
      </c>
    </row>
    <row r="19" spans="1:2" ht="12.75">
      <c r="A19" t="s">
        <v>518</v>
      </c>
      <c r="B19" s="174">
        <v>-29592.5</v>
      </c>
    </row>
    <row r="20" spans="1:2" ht="12.75">
      <c r="A20" s="157"/>
      <c r="B20" s="174"/>
    </row>
    <row r="21" spans="1:2" ht="12.75">
      <c r="A21" s="154" t="s">
        <v>48</v>
      </c>
      <c r="B21" s="174"/>
    </row>
    <row r="22" spans="1:2" ht="12.75">
      <c r="A22" t="s">
        <v>519</v>
      </c>
      <c r="B22" s="174">
        <v>0</v>
      </c>
    </row>
    <row r="23" spans="1:2" ht="12.75">
      <c r="A23" t="s">
        <v>520</v>
      </c>
      <c r="B23" s="174">
        <v>0</v>
      </c>
    </row>
    <row r="24" spans="1:2" ht="12.75">
      <c r="A24" t="s">
        <v>569</v>
      </c>
      <c r="B24" s="174">
        <v>0</v>
      </c>
    </row>
    <row r="25" spans="1:2" ht="12.75">
      <c r="A25" s="154" t="s">
        <v>521</v>
      </c>
      <c r="B25" s="183">
        <v>393157.5</v>
      </c>
    </row>
    <row r="26" spans="1:2" ht="12.75">
      <c r="A26" s="154"/>
      <c r="B26" s="183"/>
    </row>
    <row r="27" spans="1:2" ht="12.75">
      <c r="A27" s="154" t="s">
        <v>522</v>
      </c>
      <c r="B27" s="183"/>
    </row>
    <row r="28" spans="1:2" ht="12.75">
      <c r="A28" s="158" t="s">
        <v>523</v>
      </c>
      <c r="B28" s="174">
        <v>217285.2</v>
      </c>
    </row>
    <row r="29" spans="1:2" ht="12.75">
      <c r="A29" s="158" t="s">
        <v>524</v>
      </c>
      <c r="B29" s="174">
        <v>3416.985</v>
      </c>
    </row>
    <row r="30" spans="1:2" ht="12.75">
      <c r="A30" s="158" t="s">
        <v>525</v>
      </c>
      <c r="B30" s="174">
        <v>22115.64</v>
      </c>
    </row>
    <row r="31" spans="1:2" ht="12.75">
      <c r="A31" s="158" t="s">
        <v>526</v>
      </c>
      <c r="B31" s="174">
        <v>1084.1</v>
      </c>
    </row>
    <row r="32" spans="1:2" ht="12.75">
      <c r="A32" t="s">
        <v>156</v>
      </c>
      <c r="B32" s="174"/>
    </row>
    <row r="33" spans="1:2" ht="12.75">
      <c r="A33" t="s">
        <v>527</v>
      </c>
      <c r="B33" s="174">
        <v>-8828.0874</v>
      </c>
    </row>
    <row r="34" spans="1:2" ht="12.75">
      <c r="A34" t="s">
        <v>528</v>
      </c>
      <c r="B34" s="184">
        <v>235073.83760000003</v>
      </c>
    </row>
    <row r="35" spans="1:2" ht="12.75">
      <c r="A35" s="157" t="s">
        <v>529</v>
      </c>
      <c r="B35" s="185">
        <v>158083.66239999997</v>
      </c>
    </row>
    <row r="36" spans="1:2" ht="12.75">
      <c r="A36" s="157" t="s">
        <v>530</v>
      </c>
      <c r="B36" s="185">
        <v>469.0909863501483</v>
      </c>
    </row>
    <row r="38" spans="1:2" ht="12.75">
      <c r="A38" t="s">
        <v>415</v>
      </c>
      <c r="B38" s="85">
        <v>0</v>
      </c>
    </row>
    <row r="39" ht="12.75">
      <c r="A39" s="154" t="s">
        <v>531</v>
      </c>
    </row>
    <row r="40" spans="1:2" ht="12.75">
      <c r="A40" t="s">
        <v>532</v>
      </c>
      <c r="B40" s="85">
        <v>10000</v>
      </c>
    </row>
    <row r="41" spans="1:2" ht="12.75">
      <c r="A41" s="158" t="s">
        <v>533</v>
      </c>
      <c r="B41" s="186">
        <v>3000</v>
      </c>
    </row>
    <row r="42" spans="1:2" ht="12.75">
      <c r="A42" s="158" t="s">
        <v>429</v>
      </c>
      <c r="B42" s="186">
        <v>12000</v>
      </c>
    </row>
    <row r="43" spans="1:2" ht="12.75">
      <c r="A43" s="158" t="s">
        <v>430</v>
      </c>
      <c r="B43" s="186">
        <v>20000</v>
      </c>
    </row>
    <row r="44" spans="1:2" ht="12.75">
      <c r="A44" s="158" t="s">
        <v>431</v>
      </c>
      <c r="B44" s="186"/>
    </row>
    <row r="45" spans="1:2" ht="12.75">
      <c r="A45" s="158" t="s">
        <v>432</v>
      </c>
      <c r="B45" s="186"/>
    </row>
    <row r="46" spans="1:2" ht="12.75">
      <c r="A46" s="158" t="s">
        <v>534</v>
      </c>
      <c r="B46" s="186">
        <v>30000</v>
      </c>
    </row>
    <row r="47" spans="1:2" ht="12.75">
      <c r="A47" s="158" t="s">
        <v>434</v>
      </c>
      <c r="B47" s="186">
        <v>1000</v>
      </c>
    </row>
    <row r="48" spans="1:2" ht="12.75">
      <c r="A48" s="158" t="s">
        <v>435</v>
      </c>
      <c r="B48" s="186">
        <v>500</v>
      </c>
    </row>
    <row r="49" spans="1:2" ht="12.75">
      <c r="A49" s="158" t="s">
        <v>436</v>
      </c>
      <c r="B49" s="186">
        <v>20000</v>
      </c>
    </row>
    <row r="50" spans="1:2" ht="12.75">
      <c r="A50" s="158" t="s">
        <v>437</v>
      </c>
      <c r="B50" s="186">
        <v>25000</v>
      </c>
    </row>
    <row r="51" spans="1:2" ht="12.75">
      <c r="A51" s="158" t="s">
        <v>172</v>
      </c>
      <c r="B51" s="186">
        <v>500</v>
      </c>
    </row>
    <row r="52" spans="1:2" ht="12.75">
      <c r="A52" s="158" t="s">
        <v>535</v>
      </c>
      <c r="B52" s="186">
        <v>3000</v>
      </c>
    </row>
    <row r="53" spans="1:2" ht="12.75">
      <c r="A53" s="158" t="s">
        <v>171</v>
      </c>
      <c r="B53" s="186">
        <v>20000</v>
      </c>
    </row>
    <row r="54" spans="1:2" ht="12.75">
      <c r="A54" s="158" t="s">
        <v>537</v>
      </c>
      <c r="B54" s="186">
        <v>10000</v>
      </c>
    </row>
    <row r="55" spans="1:2" ht="12.75">
      <c r="A55" s="158" t="s">
        <v>445</v>
      </c>
      <c r="B55" s="186">
        <v>5000</v>
      </c>
    </row>
    <row r="56" spans="1:2" ht="12.75">
      <c r="A56" s="158" t="s">
        <v>72</v>
      </c>
      <c r="B56" s="186">
        <v>500</v>
      </c>
    </row>
    <row r="57" spans="1:2" ht="12.75">
      <c r="A57" s="158" t="s">
        <v>538</v>
      </c>
      <c r="B57" s="186">
        <v>10000</v>
      </c>
    </row>
    <row r="58" spans="1:2" ht="12.75">
      <c r="A58" s="158" t="s">
        <v>539</v>
      </c>
      <c r="B58" s="186">
        <v>0</v>
      </c>
    </row>
    <row r="59" spans="1:2" ht="12.75">
      <c r="A59" s="161" t="s">
        <v>78</v>
      </c>
      <c r="B59" s="184">
        <v>170500</v>
      </c>
    </row>
    <row r="60" spans="1:2" ht="12.75">
      <c r="A60" s="161" t="s">
        <v>541</v>
      </c>
      <c r="B60" s="184">
        <v>405573.8376</v>
      </c>
    </row>
    <row r="61" spans="1:2" ht="12.75">
      <c r="A61" s="154" t="s">
        <v>542</v>
      </c>
      <c r="B61" s="184">
        <v>-12416.337600000028</v>
      </c>
    </row>
    <row r="62" spans="1:2" ht="12.75">
      <c r="A62" t="s">
        <v>543</v>
      </c>
      <c r="B62" s="85">
        <v>1600</v>
      </c>
    </row>
    <row r="63" spans="1:2" ht="12.75">
      <c r="A63" t="s">
        <v>544</v>
      </c>
      <c r="B63" s="85">
        <v>-20000</v>
      </c>
    </row>
    <row r="64" spans="1:2" ht="12.75">
      <c r="A64" t="s">
        <v>545</v>
      </c>
      <c r="B64" s="85">
        <v>0</v>
      </c>
    </row>
    <row r="65" spans="1:2" ht="12.75">
      <c r="A65" t="s">
        <v>546</v>
      </c>
      <c r="B65" s="85">
        <v>0</v>
      </c>
    </row>
    <row r="66" spans="1:2" ht="12.75">
      <c r="A66" t="s">
        <v>547</v>
      </c>
      <c r="B66" s="184">
        <v>-18400</v>
      </c>
    </row>
    <row r="67" spans="1:2" ht="12.75">
      <c r="A67" s="154" t="s">
        <v>452</v>
      </c>
      <c r="B67" s="184">
        <v>5983.662399999972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1:K87"/>
  <sheetViews>
    <sheetView workbookViewId="0" topLeftCell="A34">
      <selection activeCell="D59" sqref="D59"/>
    </sheetView>
  </sheetViews>
  <sheetFormatPr defaultColWidth="9.140625" defaultRowHeight="12.75"/>
  <cols>
    <col min="2" max="2" width="53.8515625" style="0" customWidth="1"/>
    <col min="3" max="3" width="12.00390625" style="0" customWidth="1"/>
    <col min="4" max="4" width="13.7109375" style="0" customWidth="1"/>
    <col min="5" max="8" width="12.00390625" style="0" customWidth="1"/>
    <col min="9" max="9" width="8.140625" style="0" customWidth="1"/>
    <col min="10" max="10" width="10.28125" style="0" customWidth="1"/>
    <col min="11" max="11" width="13.00390625" style="0" customWidth="1"/>
    <col min="12" max="16384" width="10.28125" style="0" customWidth="1"/>
  </cols>
  <sheetData>
    <row r="1" ht="12.75">
      <c r="A1" s="187" t="s">
        <v>652</v>
      </c>
    </row>
    <row r="3" ht="12.75">
      <c r="A3" s="187" t="s">
        <v>653</v>
      </c>
    </row>
    <row r="6" spans="1:9" ht="12.75" customHeight="1">
      <c r="A6" s="188" t="s">
        <v>184</v>
      </c>
      <c r="B6" s="188"/>
      <c r="C6" s="188"/>
      <c r="D6" s="188"/>
      <c r="E6" s="188"/>
      <c r="F6" s="188"/>
      <c r="G6" s="188"/>
      <c r="H6" s="188"/>
      <c r="I6" s="188"/>
    </row>
    <row r="7" spans="1:9" ht="12.75" customHeight="1">
      <c r="A7" s="188"/>
      <c r="B7" s="188"/>
      <c r="C7" s="188" t="s">
        <v>654</v>
      </c>
      <c r="D7" s="188"/>
      <c r="E7" s="188"/>
      <c r="F7" s="188" t="s">
        <v>655</v>
      </c>
      <c r="G7" s="188"/>
      <c r="H7" s="188"/>
      <c r="I7" s="189"/>
    </row>
    <row r="8" spans="1:9" ht="12.75">
      <c r="A8" s="189" t="s">
        <v>386</v>
      </c>
      <c r="B8" s="189" t="s">
        <v>387</v>
      </c>
      <c r="C8" s="189" t="s">
        <v>388</v>
      </c>
      <c r="D8" s="189" t="s">
        <v>389</v>
      </c>
      <c r="E8" s="189" t="s">
        <v>390</v>
      </c>
      <c r="F8" s="189" t="s">
        <v>388</v>
      </c>
      <c r="G8" s="189" t="s">
        <v>389</v>
      </c>
      <c r="H8" s="189" t="s">
        <v>390</v>
      </c>
      <c r="I8" s="189"/>
    </row>
    <row r="9" spans="1:9" ht="12.75">
      <c r="A9" s="158">
        <v>1250</v>
      </c>
      <c r="B9" s="158" t="s">
        <v>395</v>
      </c>
      <c r="C9" s="158">
        <v>0</v>
      </c>
      <c r="D9" s="158">
        <v>0</v>
      </c>
      <c r="E9" s="158">
        <v>0</v>
      </c>
      <c r="F9" s="158">
        <v>0</v>
      </c>
      <c r="G9" s="158">
        <v>0</v>
      </c>
      <c r="H9" s="158">
        <v>0</v>
      </c>
      <c r="I9" s="178" t="s">
        <v>193</v>
      </c>
    </row>
    <row r="10" spans="1:9" ht="12.75">
      <c r="A10" s="158">
        <v>1500</v>
      </c>
      <c r="B10" s="158" t="s">
        <v>4</v>
      </c>
      <c r="C10" s="186">
        <v>57725</v>
      </c>
      <c r="D10" s="186">
        <v>7160</v>
      </c>
      <c r="E10" s="186">
        <v>64885</v>
      </c>
      <c r="F10" s="186">
        <v>61480</v>
      </c>
      <c r="G10" s="186">
        <v>-3755</v>
      </c>
      <c r="H10" s="186">
        <v>57725</v>
      </c>
      <c r="I10" s="178" t="s">
        <v>193</v>
      </c>
    </row>
    <row r="11" spans="1:9" ht="12.75">
      <c r="A11" s="158">
        <v>1570</v>
      </c>
      <c r="B11" s="158" t="s">
        <v>396</v>
      </c>
      <c r="C11" s="158">
        <v>0</v>
      </c>
      <c r="D11" s="158">
        <v>0</v>
      </c>
      <c r="E11" s="158">
        <v>0</v>
      </c>
      <c r="F11" s="158">
        <v>0</v>
      </c>
      <c r="G11" s="158">
        <v>0</v>
      </c>
      <c r="H11" s="158">
        <v>0</v>
      </c>
      <c r="I11" s="178" t="s">
        <v>193</v>
      </c>
    </row>
    <row r="12" spans="1:9" ht="12.75">
      <c r="A12" s="158">
        <v>1900</v>
      </c>
      <c r="B12" s="158" t="s">
        <v>397</v>
      </c>
      <c r="C12" s="158">
        <v>0</v>
      </c>
      <c r="D12" s="158">
        <v>0</v>
      </c>
      <c r="E12" s="158">
        <v>0</v>
      </c>
      <c r="F12" s="158">
        <v>0</v>
      </c>
      <c r="G12" s="158">
        <v>0</v>
      </c>
      <c r="H12" s="158">
        <v>0</v>
      </c>
      <c r="I12" s="178" t="s">
        <v>193</v>
      </c>
    </row>
    <row r="13" spans="1:9" ht="12.75">
      <c r="A13" s="158">
        <v>1920</v>
      </c>
      <c r="B13" s="158" t="s">
        <v>574</v>
      </c>
      <c r="C13" s="186">
        <v>28930.49</v>
      </c>
      <c r="D13" s="186">
        <v>-21360.14</v>
      </c>
      <c r="E13" s="186">
        <v>7570.35</v>
      </c>
      <c r="F13" s="186">
        <v>25661.71</v>
      </c>
      <c r="G13" s="186">
        <v>3268.78</v>
      </c>
      <c r="H13" s="186">
        <v>28930.49</v>
      </c>
      <c r="I13" s="178" t="s">
        <v>193</v>
      </c>
    </row>
    <row r="14" spans="1:9" ht="12.75">
      <c r="A14" s="158">
        <v>1921</v>
      </c>
      <c r="B14" s="158" t="s">
        <v>575</v>
      </c>
      <c r="C14" s="186">
        <v>128690.67</v>
      </c>
      <c r="D14" s="186">
        <v>-68756.86</v>
      </c>
      <c r="E14" s="186">
        <v>59933.81</v>
      </c>
      <c r="F14" s="186">
        <v>19305.88</v>
      </c>
      <c r="G14" s="186">
        <v>109384.79</v>
      </c>
      <c r="H14" s="186">
        <v>128690.67</v>
      </c>
      <c r="I14" s="178" t="s">
        <v>193</v>
      </c>
    </row>
    <row r="15" spans="1:11" ht="12.75">
      <c r="A15" s="158">
        <v>1940</v>
      </c>
      <c r="B15" s="158" t="s">
        <v>576</v>
      </c>
      <c r="C15" s="186">
        <v>690828.98</v>
      </c>
      <c r="D15" s="186">
        <v>140266.64</v>
      </c>
      <c r="E15" s="186">
        <v>831095.62</v>
      </c>
      <c r="F15" s="186">
        <v>666632.29</v>
      </c>
      <c r="G15" s="186">
        <v>24196.69</v>
      </c>
      <c r="H15" s="186">
        <v>690828.98</v>
      </c>
      <c r="I15" s="178" t="s">
        <v>193</v>
      </c>
      <c r="K15" s="85"/>
    </row>
    <row r="16" spans="1:9" ht="12.75">
      <c r="A16" s="158">
        <v>1941</v>
      </c>
      <c r="B16" s="158" t="s">
        <v>577</v>
      </c>
      <c r="C16" s="186">
        <v>68507.48</v>
      </c>
      <c r="D16" s="186">
        <v>7747</v>
      </c>
      <c r="E16" s="186">
        <v>76254.48</v>
      </c>
      <c r="F16" s="186">
        <v>63644.4</v>
      </c>
      <c r="G16" s="186">
        <v>4863.08</v>
      </c>
      <c r="H16" s="186">
        <v>68507.48</v>
      </c>
      <c r="I16" s="178" t="s">
        <v>193</v>
      </c>
    </row>
    <row r="17" spans="1:9" ht="12.75">
      <c r="A17" s="158">
        <v>1942</v>
      </c>
      <c r="B17" s="158" t="s">
        <v>578</v>
      </c>
      <c r="C17" s="186">
        <v>410969.52</v>
      </c>
      <c r="D17" s="186">
        <v>-46724.75</v>
      </c>
      <c r="E17" s="186">
        <v>364244.77</v>
      </c>
      <c r="F17" s="186">
        <v>280735.45</v>
      </c>
      <c r="G17" s="186">
        <v>130234.07</v>
      </c>
      <c r="H17" s="186">
        <v>410969.52</v>
      </c>
      <c r="I17" s="178" t="s">
        <v>193</v>
      </c>
    </row>
    <row r="18" spans="1:9" ht="12.75">
      <c r="A18" s="158">
        <v>1950</v>
      </c>
      <c r="B18" s="158" t="s">
        <v>579</v>
      </c>
      <c r="C18" s="158">
        <v>165.06</v>
      </c>
      <c r="D18" s="158">
        <v>0.18</v>
      </c>
      <c r="E18" s="158">
        <v>165.24</v>
      </c>
      <c r="F18" s="158">
        <v>163.08</v>
      </c>
      <c r="G18" s="158">
        <v>1.98</v>
      </c>
      <c r="H18" s="158">
        <v>165.06</v>
      </c>
      <c r="I18" s="178" t="s">
        <v>193</v>
      </c>
    </row>
    <row r="19" spans="1:9" ht="12.75">
      <c r="A19" s="158">
        <v>2000</v>
      </c>
      <c r="B19" s="158" t="s">
        <v>404</v>
      </c>
      <c r="C19" s="186">
        <v>-695192.86</v>
      </c>
      <c r="D19" s="186">
        <v>-228042</v>
      </c>
      <c r="E19" s="186">
        <v>-923234.86</v>
      </c>
      <c r="F19" s="186">
        <v>-642940.91</v>
      </c>
      <c r="G19" s="186">
        <v>-52251.95</v>
      </c>
      <c r="H19" s="186">
        <v>-695192.86</v>
      </c>
      <c r="I19" s="178" t="s">
        <v>193</v>
      </c>
    </row>
    <row r="20" spans="1:9" ht="12.75">
      <c r="A20" s="158">
        <v>2090</v>
      </c>
      <c r="B20" s="158" t="s">
        <v>13</v>
      </c>
      <c r="C20" s="186">
        <v>-228042</v>
      </c>
      <c r="D20" s="186">
        <v>201048.84</v>
      </c>
      <c r="E20" s="186">
        <v>-26993.16</v>
      </c>
      <c r="F20" s="186">
        <v>-52251.95</v>
      </c>
      <c r="G20" s="186">
        <v>-175790.05</v>
      </c>
      <c r="H20" s="186">
        <v>-228042</v>
      </c>
      <c r="I20" s="178" t="s">
        <v>193</v>
      </c>
    </row>
    <row r="21" spans="1:9" ht="12.75">
      <c r="A21" s="158">
        <v>2400</v>
      </c>
      <c r="B21" s="158" t="s">
        <v>16</v>
      </c>
      <c r="C21" s="186">
        <v>-16119.84</v>
      </c>
      <c r="D21" s="186">
        <v>-15211.41</v>
      </c>
      <c r="E21" s="186">
        <v>-31331.25</v>
      </c>
      <c r="F21" s="186">
        <v>-4709.95</v>
      </c>
      <c r="G21" s="186">
        <v>-11409.89</v>
      </c>
      <c r="H21" s="186">
        <v>-16119.84</v>
      </c>
      <c r="I21" s="178" t="s">
        <v>193</v>
      </c>
    </row>
    <row r="22" spans="1:9" ht="12.75">
      <c r="A22" s="158">
        <v>2930</v>
      </c>
      <c r="B22" s="158" t="s">
        <v>405</v>
      </c>
      <c r="C22" s="158">
        <v>0</v>
      </c>
      <c r="D22" s="158">
        <v>0</v>
      </c>
      <c r="E22" s="158">
        <v>0</v>
      </c>
      <c r="F22" s="158">
        <v>0</v>
      </c>
      <c r="G22" s="158">
        <v>0</v>
      </c>
      <c r="H22" s="158">
        <v>0</v>
      </c>
      <c r="I22" s="178" t="s">
        <v>193</v>
      </c>
    </row>
    <row r="23" spans="1:9" ht="12.75">
      <c r="A23" s="158">
        <v>2970</v>
      </c>
      <c r="B23" s="158" t="s">
        <v>406</v>
      </c>
      <c r="C23" s="186">
        <v>-446462.5</v>
      </c>
      <c r="D23" s="186">
        <v>23872.5</v>
      </c>
      <c r="E23" s="186">
        <v>-422590</v>
      </c>
      <c r="F23" s="186">
        <v>-417720</v>
      </c>
      <c r="G23" s="186">
        <v>-28742.5</v>
      </c>
      <c r="H23" s="186">
        <v>-446462.5</v>
      </c>
      <c r="I23" s="178" t="s">
        <v>193</v>
      </c>
    </row>
    <row r="24" spans="1:9" ht="12.75">
      <c r="A24" s="158">
        <v>2990</v>
      </c>
      <c r="B24" s="158" t="s">
        <v>17</v>
      </c>
      <c r="C24" s="158">
        <v>0</v>
      </c>
      <c r="D24" s="158">
        <v>0</v>
      </c>
      <c r="E24" s="158">
        <v>0</v>
      </c>
      <c r="F24" s="158">
        <v>0</v>
      </c>
      <c r="G24" s="158">
        <v>0</v>
      </c>
      <c r="H24" s="158">
        <v>0</v>
      </c>
      <c r="I24" s="178" t="s">
        <v>193</v>
      </c>
    </row>
    <row r="25" spans="1:9" ht="12.75" customHeight="1">
      <c r="A25" s="93" t="s">
        <v>580</v>
      </c>
      <c r="B25" s="93"/>
      <c r="C25" s="158">
        <v>0</v>
      </c>
      <c r="D25" s="158">
        <v>0</v>
      </c>
      <c r="E25" s="158">
        <v>0</v>
      </c>
      <c r="F25" s="158">
        <v>0</v>
      </c>
      <c r="G25" s="158">
        <v>0</v>
      </c>
      <c r="H25" s="158">
        <v>0</v>
      </c>
      <c r="I25" s="178" t="s">
        <v>193</v>
      </c>
    </row>
    <row r="26" spans="1:9" ht="12.75" customHeight="1">
      <c r="A26" s="188" t="s">
        <v>217</v>
      </c>
      <c r="B26" s="188"/>
      <c r="C26" s="188"/>
      <c r="D26" s="188"/>
      <c r="E26" s="188"/>
      <c r="F26" s="188"/>
      <c r="G26" s="188"/>
      <c r="H26" s="188"/>
      <c r="I26" s="188"/>
    </row>
    <row r="27" spans="1:9" ht="12.75" customHeight="1">
      <c r="A27" s="188"/>
      <c r="B27" s="188"/>
      <c r="C27" s="188" t="s">
        <v>654</v>
      </c>
      <c r="D27" s="188"/>
      <c r="E27" s="188"/>
      <c r="F27" s="188" t="s">
        <v>655</v>
      </c>
      <c r="G27" s="188"/>
      <c r="H27" s="188"/>
      <c r="I27" s="189"/>
    </row>
    <row r="28" spans="1:9" ht="12.75">
      <c r="A28" s="189" t="s">
        <v>386</v>
      </c>
      <c r="B28" s="189" t="s">
        <v>387</v>
      </c>
      <c r="C28" s="189" t="s">
        <v>388</v>
      </c>
      <c r="D28" s="189" t="s">
        <v>389</v>
      </c>
      <c r="E28" s="189" t="s">
        <v>390</v>
      </c>
      <c r="F28" s="189" t="s">
        <v>388</v>
      </c>
      <c r="G28" s="189" t="s">
        <v>389</v>
      </c>
      <c r="H28" s="189" t="s">
        <v>390</v>
      </c>
      <c r="I28" s="189"/>
    </row>
    <row r="29" spans="1:9" ht="12.75">
      <c r="A29" s="158">
        <v>3011</v>
      </c>
      <c r="B29" s="158" t="s">
        <v>409</v>
      </c>
      <c r="C29" s="158">
        <v>0</v>
      </c>
      <c r="D29" s="186">
        <v>-8000</v>
      </c>
      <c r="E29" s="186">
        <v>-8000</v>
      </c>
      <c r="F29" s="158">
        <v>0</v>
      </c>
      <c r="G29" s="158">
        <v>0</v>
      </c>
      <c r="H29" s="158">
        <v>0</v>
      </c>
      <c r="I29" s="178" t="s">
        <v>193</v>
      </c>
    </row>
    <row r="30" spans="1:9" ht="12.75">
      <c r="A30" s="158">
        <v>3100</v>
      </c>
      <c r="B30" s="158" t="s">
        <v>410</v>
      </c>
      <c r="C30" s="158">
        <v>0</v>
      </c>
      <c r="D30" s="186">
        <v>-85780</v>
      </c>
      <c r="E30" s="186">
        <v>-85780</v>
      </c>
      <c r="F30" s="158">
        <v>0</v>
      </c>
      <c r="G30" s="186">
        <v>-422290</v>
      </c>
      <c r="H30" s="186">
        <v>-422290</v>
      </c>
      <c r="I30" s="178" t="s">
        <v>193</v>
      </c>
    </row>
    <row r="31" spans="1:9" ht="12.75">
      <c r="A31" s="158">
        <v>3101</v>
      </c>
      <c r="B31" s="158" t="s">
        <v>411</v>
      </c>
      <c r="C31" s="158">
        <v>0</v>
      </c>
      <c r="D31" s="186">
        <v>-260000</v>
      </c>
      <c r="E31" s="186">
        <v>-260000</v>
      </c>
      <c r="F31" s="158">
        <v>0</v>
      </c>
      <c r="G31" s="186">
        <v>-6590</v>
      </c>
      <c r="H31" s="186">
        <v>-6590</v>
      </c>
      <c r="I31" s="178" t="s">
        <v>193</v>
      </c>
    </row>
    <row r="32" spans="1:9" ht="12.75">
      <c r="A32" s="158">
        <v>3102</v>
      </c>
      <c r="B32" s="158" t="s">
        <v>412</v>
      </c>
      <c r="C32" s="158">
        <v>0</v>
      </c>
      <c r="D32" s="186">
        <v>-85860</v>
      </c>
      <c r="E32" s="186">
        <v>-85860</v>
      </c>
      <c r="F32" s="158">
        <v>0</v>
      </c>
      <c r="G32" s="158">
        <v>0</v>
      </c>
      <c r="H32" s="158">
        <v>0</v>
      </c>
      <c r="I32" s="178" t="s">
        <v>193</v>
      </c>
    </row>
    <row r="33" spans="1:9" ht="12.75">
      <c r="A33" s="158">
        <v>3110</v>
      </c>
      <c r="B33" s="158" t="s">
        <v>582</v>
      </c>
      <c r="C33" s="158">
        <v>0</v>
      </c>
      <c r="D33" s="186">
        <v>-14140</v>
      </c>
      <c r="E33" s="186">
        <v>-14140</v>
      </c>
      <c r="F33" s="158">
        <v>0</v>
      </c>
      <c r="G33" s="158">
        <v>-570</v>
      </c>
      <c r="H33" s="158">
        <v>-570</v>
      </c>
      <c r="I33" s="178" t="s">
        <v>193</v>
      </c>
    </row>
    <row r="34" spans="1:9" ht="12.75">
      <c r="A34" s="158">
        <v>3185</v>
      </c>
      <c r="B34" s="158" t="s">
        <v>414</v>
      </c>
      <c r="C34" s="158">
        <v>0</v>
      </c>
      <c r="D34" s="158">
        <v>0</v>
      </c>
      <c r="E34" s="158">
        <v>0</v>
      </c>
      <c r="F34" s="158">
        <v>0</v>
      </c>
      <c r="G34" s="158">
        <v>0</v>
      </c>
      <c r="H34" s="158">
        <v>0</v>
      </c>
      <c r="I34" s="178" t="s">
        <v>193</v>
      </c>
    </row>
    <row r="35" spans="1:9" ht="12.75">
      <c r="A35" s="158">
        <v>3190</v>
      </c>
      <c r="B35" s="158" t="s">
        <v>415</v>
      </c>
      <c r="C35" s="158">
        <v>0</v>
      </c>
      <c r="D35" s="158">
        <v>0</v>
      </c>
      <c r="E35" s="158">
        <v>0</v>
      </c>
      <c r="F35" s="158">
        <v>0</v>
      </c>
      <c r="G35" s="158">
        <v>0</v>
      </c>
      <c r="H35" s="158">
        <v>0</v>
      </c>
      <c r="I35" s="178" t="s">
        <v>193</v>
      </c>
    </row>
    <row r="36" spans="1:9" ht="12.75">
      <c r="A36" s="158">
        <v>3280</v>
      </c>
      <c r="B36" s="158" t="s">
        <v>416</v>
      </c>
      <c r="C36" s="158">
        <v>0</v>
      </c>
      <c r="D36" s="186">
        <v>37267.5</v>
      </c>
      <c r="E36" s="186">
        <v>37267.5</v>
      </c>
      <c r="F36" s="158">
        <v>0</v>
      </c>
      <c r="G36" s="186">
        <v>43659.5</v>
      </c>
      <c r="H36" s="186">
        <v>43659.5</v>
      </c>
      <c r="I36" s="178" t="s">
        <v>193</v>
      </c>
    </row>
    <row r="37" spans="1:9" ht="12.75">
      <c r="A37" s="158">
        <v>4100</v>
      </c>
      <c r="B37" s="158" t="s">
        <v>523</v>
      </c>
      <c r="C37" s="158">
        <v>0</v>
      </c>
      <c r="D37" s="186">
        <v>206420.94</v>
      </c>
      <c r="E37" s="186">
        <v>206420.94</v>
      </c>
      <c r="F37" s="158">
        <v>0</v>
      </c>
      <c r="G37" s="186">
        <v>201251.01</v>
      </c>
      <c r="H37" s="186">
        <v>201251.01</v>
      </c>
      <c r="I37" s="178" t="s">
        <v>193</v>
      </c>
    </row>
    <row r="38" spans="1:9" ht="12.75">
      <c r="A38" s="158">
        <v>4101</v>
      </c>
      <c r="B38" s="158" t="s">
        <v>524</v>
      </c>
      <c r="C38" s="158">
        <v>0</v>
      </c>
      <c r="D38" s="186">
        <v>2295.51</v>
      </c>
      <c r="E38" s="186">
        <v>2295.51</v>
      </c>
      <c r="F38" s="158">
        <v>0</v>
      </c>
      <c r="G38" s="158">
        <v>981.6</v>
      </c>
      <c r="H38" s="158">
        <v>981.6</v>
      </c>
      <c r="I38" s="178" t="s">
        <v>193</v>
      </c>
    </row>
    <row r="39" spans="1:9" ht="12.75">
      <c r="A39" s="158">
        <v>4102</v>
      </c>
      <c r="B39" s="158" t="s">
        <v>525</v>
      </c>
      <c r="C39" s="158">
        <v>0</v>
      </c>
      <c r="D39" s="186">
        <v>14193.63</v>
      </c>
      <c r="E39" s="186">
        <v>14193.63</v>
      </c>
      <c r="F39" s="158">
        <v>0</v>
      </c>
      <c r="G39" s="186">
        <v>13589.03</v>
      </c>
      <c r="H39" s="186">
        <v>13589.03</v>
      </c>
      <c r="I39" s="178" t="s">
        <v>193</v>
      </c>
    </row>
    <row r="40" spans="1:9" ht="12.75">
      <c r="A40" s="158">
        <v>4103</v>
      </c>
      <c r="B40" s="158" t="s">
        <v>526</v>
      </c>
      <c r="C40" s="158">
        <v>0</v>
      </c>
      <c r="D40" s="158">
        <v>525.69</v>
      </c>
      <c r="E40" s="158">
        <v>525.69</v>
      </c>
      <c r="F40" s="158">
        <v>0</v>
      </c>
      <c r="G40" s="158">
        <v>613.5</v>
      </c>
      <c r="H40" s="158">
        <v>613.5</v>
      </c>
      <c r="I40" s="178" t="s">
        <v>193</v>
      </c>
    </row>
    <row r="41" spans="1:9" ht="12.75">
      <c r="A41" s="158">
        <v>4190</v>
      </c>
      <c r="B41" s="158" t="s">
        <v>424</v>
      </c>
      <c r="C41" s="158">
        <v>0</v>
      </c>
      <c r="D41" s="158">
        <v>0</v>
      </c>
      <c r="E41" s="158">
        <v>0</v>
      </c>
      <c r="F41" s="158">
        <v>0</v>
      </c>
      <c r="G41" s="158">
        <v>0</v>
      </c>
      <c r="H41" s="158">
        <v>0</v>
      </c>
      <c r="I41" s="178" t="s">
        <v>193</v>
      </c>
    </row>
    <row r="42" spans="1:9" ht="12.75">
      <c r="A42" s="158">
        <v>6300</v>
      </c>
      <c r="B42" s="158" t="s">
        <v>425</v>
      </c>
      <c r="C42" s="158">
        <v>0</v>
      </c>
      <c r="D42" s="186">
        <v>9763</v>
      </c>
      <c r="E42" s="186">
        <v>9763</v>
      </c>
      <c r="F42" s="158">
        <v>0</v>
      </c>
      <c r="G42" s="186">
        <v>10952</v>
      </c>
      <c r="H42" s="186">
        <v>10952</v>
      </c>
      <c r="I42" s="178" t="s">
        <v>193</v>
      </c>
    </row>
    <row r="43" spans="1:9" ht="12.75">
      <c r="A43" s="158">
        <v>6560</v>
      </c>
      <c r="B43" s="158" t="s">
        <v>426</v>
      </c>
      <c r="C43" s="158">
        <v>0</v>
      </c>
      <c r="D43" s="158">
        <v>0</v>
      </c>
      <c r="E43" s="158">
        <v>0</v>
      </c>
      <c r="F43" s="158">
        <v>0</v>
      </c>
      <c r="G43" s="158">
        <v>0</v>
      </c>
      <c r="H43" s="158">
        <v>0</v>
      </c>
      <c r="I43" s="178" t="s">
        <v>193</v>
      </c>
    </row>
    <row r="44" spans="1:9" ht="12.75">
      <c r="A44" s="158">
        <v>6700</v>
      </c>
      <c r="B44" s="158" t="s">
        <v>428</v>
      </c>
      <c r="C44" s="158">
        <v>0</v>
      </c>
      <c r="D44" s="158">
        <v>0</v>
      </c>
      <c r="E44" s="158">
        <v>0</v>
      </c>
      <c r="F44" s="158">
        <v>0</v>
      </c>
      <c r="G44" s="158">
        <v>0</v>
      </c>
      <c r="H44" s="158">
        <v>0</v>
      </c>
      <c r="I44" s="178" t="s">
        <v>193</v>
      </c>
    </row>
    <row r="45" spans="1:9" ht="12.75">
      <c r="A45" s="158">
        <v>6701</v>
      </c>
      <c r="B45" s="158" t="s">
        <v>429</v>
      </c>
      <c r="C45" s="158">
        <v>0</v>
      </c>
      <c r="D45" s="186">
        <v>4200</v>
      </c>
      <c r="E45" s="186">
        <v>4200</v>
      </c>
      <c r="F45" s="158">
        <v>0</v>
      </c>
      <c r="G45" s="186">
        <v>15850</v>
      </c>
      <c r="H45" s="186">
        <v>15850</v>
      </c>
      <c r="I45" s="178" t="s">
        <v>193</v>
      </c>
    </row>
    <row r="46" spans="1:9" ht="12.75">
      <c r="A46" s="158">
        <v>6703</v>
      </c>
      <c r="B46" s="158" t="s">
        <v>430</v>
      </c>
      <c r="C46" s="158">
        <v>0</v>
      </c>
      <c r="D46" s="186">
        <v>21125</v>
      </c>
      <c r="E46" s="186">
        <v>21125</v>
      </c>
      <c r="F46" s="158">
        <v>0</v>
      </c>
      <c r="G46" s="186">
        <v>18750</v>
      </c>
      <c r="H46" s="186">
        <v>18750</v>
      </c>
      <c r="I46" s="178" t="s">
        <v>193</v>
      </c>
    </row>
    <row r="47" spans="1:9" ht="12.75">
      <c r="A47" s="158">
        <v>6704</v>
      </c>
      <c r="B47" s="158" t="s">
        <v>431</v>
      </c>
      <c r="C47" s="158">
        <v>0</v>
      </c>
      <c r="D47" s="158">
        <v>0</v>
      </c>
      <c r="E47" s="158">
        <v>0</v>
      </c>
      <c r="F47" s="158">
        <v>0</v>
      </c>
      <c r="G47" s="186">
        <v>1063</v>
      </c>
      <c r="H47" s="186">
        <v>1063</v>
      </c>
      <c r="I47" s="178" t="s">
        <v>193</v>
      </c>
    </row>
    <row r="48" spans="1:9" ht="12.75">
      <c r="A48" s="158">
        <v>6707</v>
      </c>
      <c r="B48" s="158" t="s">
        <v>432</v>
      </c>
      <c r="C48" s="158">
        <v>0</v>
      </c>
      <c r="D48" s="158">
        <v>0</v>
      </c>
      <c r="E48" s="158">
        <v>0</v>
      </c>
      <c r="F48" s="158">
        <v>0</v>
      </c>
      <c r="G48" s="158">
        <v>0</v>
      </c>
      <c r="H48" s="158">
        <v>0</v>
      </c>
      <c r="I48" s="178" t="s">
        <v>193</v>
      </c>
    </row>
    <row r="49" spans="1:9" ht="12.75">
      <c r="A49" s="158">
        <v>6708</v>
      </c>
      <c r="B49" s="158" t="s">
        <v>433</v>
      </c>
      <c r="C49" s="158">
        <v>0</v>
      </c>
      <c r="D49" s="186">
        <v>5579.78</v>
      </c>
      <c r="E49" s="186">
        <v>5579.78</v>
      </c>
      <c r="F49" s="158">
        <v>0</v>
      </c>
      <c r="G49" s="186">
        <v>5475.39</v>
      </c>
      <c r="H49" s="186">
        <v>5475.39</v>
      </c>
      <c r="I49" s="178" t="s">
        <v>193</v>
      </c>
    </row>
    <row r="50" spans="1:9" ht="12.75">
      <c r="A50" s="158">
        <v>6800</v>
      </c>
      <c r="B50" s="158" t="s">
        <v>434</v>
      </c>
      <c r="C50" s="158">
        <v>0</v>
      </c>
      <c r="D50" s="158">
        <v>0</v>
      </c>
      <c r="E50" s="158">
        <v>0</v>
      </c>
      <c r="F50" s="158">
        <v>0</v>
      </c>
      <c r="G50" s="158">
        <v>0</v>
      </c>
      <c r="H50" s="158">
        <v>0</v>
      </c>
      <c r="I50" s="178" t="s">
        <v>193</v>
      </c>
    </row>
    <row r="51" spans="1:9" ht="12.75">
      <c r="A51" s="158">
        <v>6801</v>
      </c>
      <c r="B51" s="158" t="s">
        <v>435</v>
      </c>
      <c r="C51" s="158">
        <v>0</v>
      </c>
      <c r="D51" s="158">
        <v>0</v>
      </c>
      <c r="E51" s="158">
        <v>0</v>
      </c>
      <c r="F51" s="158">
        <v>0</v>
      </c>
      <c r="G51" s="158">
        <v>0</v>
      </c>
      <c r="H51" s="158">
        <v>0</v>
      </c>
      <c r="I51" s="178" t="s">
        <v>193</v>
      </c>
    </row>
    <row r="52" spans="1:9" ht="12.75">
      <c r="A52" s="158">
        <v>6860</v>
      </c>
      <c r="B52" s="158" t="s">
        <v>436</v>
      </c>
      <c r="C52" s="158">
        <v>0</v>
      </c>
      <c r="D52" s="158">
        <v>55</v>
      </c>
      <c r="E52" s="158">
        <v>55</v>
      </c>
      <c r="F52" s="158">
        <v>0</v>
      </c>
      <c r="G52" s="186">
        <v>4194</v>
      </c>
      <c r="H52" s="186">
        <v>4194</v>
      </c>
      <c r="I52" s="178" t="s">
        <v>193</v>
      </c>
    </row>
    <row r="53" spans="1:9" ht="12.75">
      <c r="A53" s="158">
        <v>6861</v>
      </c>
      <c r="B53" s="158" t="s">
        <v>437</v>
      </c>
      <c r="C53" s="158">
        <v>0</v>
      </c>
      <c r="D53" s="186">
        <v>34684</v>
      </c>
      <c r="E53" s="186">
        <v>34684</v>
      </c>
      <c r="F53" s="158">
        <v>0</v>
      </c>
      <c r="G53" s="186">
        <v>18899</v>
      </c>
      <c r="H53" s="186">
        <v>18899</v>
      </c>
      <c r="I53" s="178" t="s">
        <v>193</v>
      </c>
    </row>
    <row r="54" spans="1:9" ht="12.75">
      <c r="A54" s="158">
        <v>6940</v>
      </c>
      <c r="B54" s="158" t="s">
        <v>172</v>
      </c>
      <c r="C54" s="158">
        <v>0</v>
      </c>
      <c r="D54" s="158">
        <v>0</v>
      </c>
      <c r="E54" s="158">
        <v>0</v>
      </c>
      <c r="F54" s="158">
        <v>0</v>
      </c>
      <c r="G54" s="158">
        <v>12.9</v>
      </c>
      <c r="H54" s="158">
        <v>12.9</v>
      </c>
      <c r="I54" s="178" t="s">
        <v>193</v>
      </c>
    </row>
    <row r="55" spans="1:9" ht="12.75">
      <c r="A55" s="158">
        <v>7140</v>
      </c>
      <c r="B55" s="158" t="s">
        <v>441</v>
      </c>
      <c r="C55" s="158">
        <v>0</v>
      </c>
      <c r="D55" s="158">
        <v>0</v>
      </c>
      <c r="E55" s="158">
        <v>0</v>
      </c>
      <c r="F55" s="158">
        <v>0</v>
      </c>
      <c r="G55" s="158">
        <v>0</v>
      </c>
      <c r="H55" s="158">
        <v>0</v>
      </c>
      <c r="I55" s="178" t="s">
        <v>193</v>
      </c>
    </row>
    <row r="56" spans="1:9" ht="12.75">
      <c r="A56" s="158">
        <v>7300</v>
      </c>
      <c r="B56" s="158" t="s">
        <v>442</v>
      </c>
      <c r="C56" s="158">
        <v>0</v>
      </c>
      <c r="D56" s="158">
        <v>0</v>
      </c>
      <c r="E56" s="158">
        <v>0</v>
      </c>
      <c r="F56" s="158">
        <v>0</v>
      </c>
      <c r="G56" s="158">
        <v>0</v>
      </c>
      <c r="H56" s="158">
        <v>0</v>
      </c>
      <c r="I56" s="178" t="s">
        <v>193</v>
      </c>
    </row>
    <row r="57" spans="1:9" ht="12.75">
      <c r="A57" s="158">
        <v>7312</v>
      </c>
      <c r="B57" s="158" t="s">
        <v>443</v>
      </c>
      <c r="C57" s="158">
        <v>0</v>
      </c>
      <c r="D57" s="158">
        <v>550</v>
      </c>
      <c r="E57" s="158">
        <v>550</v>
      </c>
      <c r="F57" s="158">
        <v>0</v>
      </c>
      <c r="G57" s="186">
        <v>1700</v>
      </c>
      <c r="H57" s="186">
        <v>1700</v>
      </c>
      <c r="I57" s="178" t="s">
        <v>193</v>
      </c>
    </row>
    <row r="58" spans="1:9" ht="12.75">
      <c r="A58" s="158">
        <v>7320</v>
      </c>
      <c r="B58" s="158" t="s">
        <v>444</v>
      </c>
      <c r="C58" s="158">
        <v>0</v>
      </c>
      <c r="D58" s="158">
        <v>0</v>
      </c>
      <c r="E58" s="158">
        <v>0</v>
      </c>
      <c r="F58" s="158">
        <v>0</v>
      </c>
      <c r="G58" s="158">
        <v>0</v>
      </c>
      <c r="H58" s="158">
        <v>0</v>
      </c>
      <c r="I58" s="178" t="s">
        <v>193</v>
      </c>
    </row>
    <row r="59" spans="1:9" ht="12.75">
      <c r="A59" s="158">
        <v>7381</v>
      </c>
      <c r="B59" s="158" t="s">
        <v>414</v>
      </c>
      <c r="C59" s="158">
        <v>0</v>
      </c>
      <c r="D59" s="158">
        <v>0</v>
      </c>
      <c r="E59" s="158">
        <v>0</v>
      </c>
      <c r="F59" s="158">
        <v>0</v>
      </c>
      <c r="G59" s="158">
        <v>0</v>
      </c>
      <c r="H59" s="158">
        <v>0</v>
      </c>
      <c r="I59" s="178" t="s">
        <v>193</v>
      </c>
    </row>
    <row r="60" spans="1:9" ht="12.75">
      <c r="A60" s="158">
        <v>7420</v>
      </c>
      <c r="B60" s="158" t="s">
        <v>446</v>
      </c>
      <c r="C60" s="158">
        <v>0</v>
      </c>
      <c r="D60" s="186">
        <v>30000</v>
      </c>
      <c r="E60" s="186">
        <v>30000</v>
      </c>
      <c r="F60" s="158">
        <v>0</v>
      </c>
      <c r="G60" s="158">
        <v>0</v>
      </c>
      <c r="H60" s="158">
        <v>0</v>
      </c>
      <c r="I60" s="178" t="s">
        <v>193</v>
      </c>
    </row>
    <row r="61" spans="1:9" ht="12.75">
      <c r="A61" s="158">
        <v>7710</v>
      </c>
      <c r="B61" s="158" t="s">
        <v>448</v>
      </c>
      <c r="C61" s="158">
        <v>0</v>
      </c>
      <c r="D61" s="186">
        <v>2931</v>
      </c>
      <c r="E61" s="186">
        <v>2931</v>
      </c>
      <c r="F61" s="158">
        <v>0</v>
      </c>
      <c r="G61" s="186">
        <v>8954.84</v>
      </c>
      <c r="H61" s="186">
        <v>8954.84</v>
      </c>
      <c r="I61" s="178" t="s">
        <v>193</v>
      </c>
    </row>
    <row r="62" spans="1:9" ht="12.75">
      <c r="A62" s="158">
        <v>7720</v>
      </c>
      <c r="B62" s="158" t="s">
        <v>175</v>
      </c>
      <c r="C62" s="158">
        <v>0</v>
      </c>
      <c r="D62" s="158">
        <v>0</v>
      </c>
      <c r="E62" s="158">
        <v>0</v>
      </c>
      <c r="F62" s="158">
        <v>0</v>
      </c>
      <c r="G62" s="158">
        <v>0</v>
      </c>
      <c r="H62" s="158">
        <v>0</v>
      </c>
      <c r="I62" s="178" t="s">
        <v>193</v>
      </c>
    </row>
    <row r="63" spans="1:9" ht="12.75">
      <c r="A63" s="158">
        <v>7770</v>
      </c>
      <c r="B63" s="158" t="s">
        <v>82</v>
      </c>
      <c r="C63" s="158">
        <v>0</v>
      </c>
      <c r="D63" s="186">
        <v>2443.5</v>
      </c>
      <c r="E63" s="186">
        <v>2443.5</v>
      </c>
      <c r="F63" s="158">
        <v>0</v>
      </c>
      <c r="G63" s="186">
        <v>2283.5</v>
      </c>
      <c r="H63" s="186">
        <v>2283.5</v>
      </c>
      <c r="I63" s="178" t="s">
        <v>193</v>
      </c>
    </row>
    <row r="64" spans="1:9" ht="12.75">
      <c r="A64" s="158">
        <v>8050</v>
      </c>
      <c r="B64" s="158" t="s">
        <v>449</v>
      </c>
      <c r="C64" s="158">
        <v>0</v>
      </c>
      <c r="D64" s="186">
        <v>-21425.69</v>
      </c>
      <c r="E64" s="186">
        <v>-21425.69</v>
      </c>
      <c r="F64" s="158">
        <v>0</v>
      </c>
      <c r="G64" s="186">
        <v>-31579.96</v>
      </c>
      <c r="H64" s="186">
        <v>-31579.96</v>
      </c>
      <c r="I64" s="178" t="s">
        <v>193</v>
      </c>
    </row>
    <row r="65" spans="1:9" ht="12.75">
      <c r="A65" s="158">
        <v>8060</v>
      </c>
      <c r="B65" s="158" t="s">
        <v>450</v>
      </c>
      <c r="C65" s="158">
        <v>0</v>
      </c>
      <c r="D65" s="158">
        <v>0</v>
      </c>
      <c r="E65" s="158">
        <v>0</v>
      </c>
      <c r="F65" s="158">
        <v>0</v>
      </c>
      <c r="G65" s="186">
        <v>-115241.31</v>
      </c>
      <c r="H65" s="186">
        <v>-115241.31</v>
      </c>
      <c r="I65" s="178" t="s">
        <v>193</v>
      </c>
    </row>
    <row r="66" spans="1:9" ht="12.75">
      <c r="A66" s="158">
        <v>8150</v>
      </c>
      <c r="B66" s="158" t="s">
        <v>85</v>
      </c>
      <c r="C66" s="158">
        <v>0</v>
      </c>
      <c r="D66" s="158">
        <v>0</v>
      </c>
      <c r="E66" s="158">
        <v>0</v>
      </c>
      <c r="F66" s="158">
        <v>0</v>
      </c>
      <c r="G66" s="158">
        <v>0</v>
      </c>
      <c r="H66" s="158">
        <v>0</v>
      </c>
      <c r="I66" s="178" t="s">
        <v>193</v>
      </c>
    </row>
    <row r="67" spans="1:9" ht="12.75">
      <c r="A67" s="158">
        <v>8160</v>
      </c>
      <c r="B67" s="158" t="s">
        <v>451</v>
      </c>
      <c r="C67" s="158">
        <v>0</v>
      </c>
      <c r="D67" s="186">
        <v>76177.98</v>
      </c>
      <c r="E67" s="186">
        <v>76177.98</v>
      </c>
      <c r="F67" s="158">
        <v>0</v>
      </c>
      <c r="G67" s="158">
        <v>0</v>
      </c>
      <c r="H67" s="158">
        <v>0</v>
      </c>
      <c r="I67" s="178" t="s">
        <v>193</v>
      </c>
    </row>
    <row r="68" spans="1:9" ht="12.75">
      <c r="A68" s="158">
        <v>8800</v>
      </c>
      <c r="B68" s="158" t="s">
        <v>452</v>
      </c>
      <c r="C68" s="158">
        <v>0</v>
      </c>
      <c r="D68" s="186">
        <v>26993.16</v>
      </c>
      <c r="E68" s="186">
        <v>26993.16</v>
      </c>
      <c r="F68" s="158">
        <v>0</v>
      </c>
      <c r="G68" s="186">
        <v>228042</v>
      </c>
      <c r="H68" s="186">
        <v>228042</v>
      </c>
      <c r="I68" s="178" t="s">
        <v>193</v>
      </c>
    </row>
    <row r="69" spans="1:9" ht="12.75" customHeight="1">
      <c r="A69" s="172" t="s">
        <v>656</v>
      </c>
      <c r="B69" s="172"/>
      <c r="C69" s="158">
        <v>0</v>
      </c>
      <c r="D69" s="158">
        <v>0</v>
      </c>
      <c r="E69" s="180">
        <v>0</v>
      </c>
      <c r="F69" s="158">
        <v>0</v>
      </c>
      <c r="G69" s="158">
        <v>0</v>
      </c>
      <c r="H69" s="158">
        <v>0</v>
      </c>
      <c r="I69" s="178" t="s">
        <v>193</v>
      </c>
    </row>
    <row r="72" spans="1:4" ht="12.75">
      <c r="A72" s="189" t="s">
        <v>657</v>
      </c>
      <c r="B72" s="189" t="s">
        <v>658</v>
      </c>
      <c r="C72" s="189" t="s">
        <v>330</v>
      </c>
      <c r="D72" s="189" t="s">
        <v>659</v>
      </c>
    </row>
    <row r="73" spans="1:4" ht="12.75" customHeight="1">
      <c r="A73" s="188" t="s">
        <v>184</v>
      </c>
      <c r="B73" s="188"/>
      <c r="C73" s="188"/>
      <c r="D73" s="188"/>
    </row>
    <row r="74" spans="1:4" ht="12.75">
      <c r="A74" s="158">
        <v>1000</v>
      </c>
      <c r="B74" s="186">
        <v>1404149.27</v>
      </c>
      <c r="C74" s="158">
        <v>0</v>
      </c>
      <c r="D74" s="186">
        <v>1404149.27</v>
      </c>
    </row>
    <row r="75" spans="1:4" ht="12.75">
      <c r="A75" s="158">
        <v>2000</v>
      </c>
      <c r="B75" s="186">
        <v>-1404149.27</v>
      </c>
      <c r="C75" s="158">
        <v>0</v>
      </c>
      <c r="D75" s="186">
        <v>-1404149.27</v>
      </c>
    </row>
    <row r="76" spans="1:4" ht="12.75" customHeight="1">
      <c r="A76" s="188" t="s">
        <v>217</v>
      </c>
      <c r="B76" s="188"/>
      <c r="C76" s="188"/>
      <c r="D76" s="188"/>
    </row>
    <row r="77" spans="1:4" ht="12.75">
      <c r="A77" s="158">
        <v>3000</v>
      </c>
      <c r="B77" s="186">
        <v>-416512.5</v>
      </c>
      <c r="C77" s="158">
        <v>0</v>
      </c>
      <c r="D77" s="186">
        <v>-416512.5</v>
      </c>
    </row>
    <row r="78" spans="1:4" ht="12.75">
      <c r="A78" s="158">
        <v>4000</v>
      </c>
      <c r="B78" s="186">
        <v>223435.77</v>
      </c>
      <c r="C78" s="158">
        <v>0</v>
      </c>
      <c r="D78" s="186">
        <v>223435.77</v>
      </c>
    </row>
    <row r="79" spans="1:4" ht="12.75">
      <c r="A79" s="158">
        <v>6000</v>
      </c>
      <c r="B79" s="186">
        <v>75406.78</v>
      </c>
      <c r="C79" s="158">
        <v>0</v>
      </c>
      <c r="D79" s="186">
        <v>75406.78</v>
      </c>
    </row>
    <row r="80" spans="1:4" ht="12.75">
      <c r="A80" s="158">
        <v>7000</v>
      </c>
      <c r="B80" s="186">
        <v>35924.5</v>
      </c>
      <c r="C80" s="158">
        <v>0</v>
      </c>
      <c r="D80" s="186">
        <v>35924.5</v>
      </c>
    </row>
    <row r="81" spans="1:4" ht="12.75">
      <c r="A81" s="190"/>
      <c r="B81" s="190"/>
      <c r="C81" s="190"/>
      <c r="D81" s="190"/>
    </row>
    <row r="82" spans="1:4" ht="12.75">
      <c r="A82" s="190"/>
      <c r="B82" s="190"/>
      <c r="C82" s="190"/>
      <c r="D82" s="190"/>
    </row>
    <row r="83" spans="1:4" ht="12.75">
      <c r="A83" s="158" t="s">
        <v>41</v>
      </c>
      <c r="B83" s="186">
        <v>-416512.5</v>
      </c>
      <c r="C83" s="158">
        <v>0</v>
      </c>
      <c r="D83" s="186">
        <v>-416512.5</v>
      </c>
    </row>
    <row r="84" spans="1:4" ht="12.75">
      <c r="A84" s="158" t="s">
        <v>139</v>
      </c>
      <c r="B84" s="186">
        <v>334767.05</v>
      </c>
      <c r="C84" s="158">
        <v>0</v>
      </c>
      <c r="D84" s="186">
        <v>334767.05</v>
      </c>
    </row>
    <row r="85" spans="1:4" ht="12.75">
      <c r="A85" s="189" t="s">
        <v>659</v>
      </c>
      <c r="B85" s="191">
        <v>-81745.45</v>
      </c>
      <c r="C85" s="189">
        <v>0</v>
      </c>
      <c r="D85" s="191">
        <v>-81745.45</v>
      </c>
    </row>
    <row r="86" spans="1:4" ht="12.75">
      <c r="A86" s="158">
        <v>8000</v>
      </c>
      <c r="B86" s="186">
        <v>81745.45</v>
      </c>
      <c r="C86" s="158">
        <v>0</v>
      </c>
      <c r="D86" s="186">
        <v>81745.45</v>
      </c>
    </row>
    <row r="87" spans="1:4" ht="12.75">
      <c r="A87" s="158" t="s">
        <v>217</v>
      </c>
      <c r="B87" s="158">
        <v>0</v>
      </c>
      <c r="C87" s="158">
        <v>0</v>
      </c>
      <c r="D87" s="158">
        <v>0</v>
      </c>
    </row>
  </sheetData>
  <sheetProtection selectLockedCells="1" selectUnlockedCells="1"/>
  <mergeCells count="13">
    <mergeCell ref="A6:I6"/>
    <mergeCell ref="A7:B7"/>
    <mergeCell ref="C7:E7"/>
    <mergeCell ref="F7:H7"/>
    <mergeCell ref="A25:B25"/>
    <mergeCell ref="A26:I26"/>
    <mergeCell ref="A27:B27"/>
    <mergeCell ref="C27:E27"/>
    <mergeCell ref="F27:H27"/>
    <mergeCell ref="A69:B69"/>
    <mergeCell ref="A73:D73"/>
    <mergeCell ref="A76:D76"/>
    <mergeCell ref="A81:D82"/>
  </mergeCells>
  <hyperlinks>
    <hyperlink ref="I9" r:id="rId1" display="Detaljer"/>
    <hyperlink ref="I10" r:id="rId2" display="Detaljer"/>
    <hyperlink ref="I11" r:id="rId3" display="Detaljer"/>
    <hyperlink ref="I12" r:id="rId4" display="Detaljer"/>
    <hyperlink ref="I13" r:id="rId5" display="Detaljer"/>
    <hyperlink ref="I14" r:id="rId6" display="Detaljer"/>
    <hyperlink ref="I15" r:id="rId7" display="Detaljer"/>
    <hyperlink ref="I16" r:id="rId8" display="Detaljer"/>
    <hyperlink ref="I17" r:id="rId9" display="Detaljer"/>
    <hyperlink ref="I18" r:id="rId10" display="Detaljer"/>
    <hyperlink ref="I19" r:id="rId11" display="Detaljer"/>
    <hyperlink ref="I20" r:id="rId12" display="Detaljer"/>
    <hyperlink ref="I21" r:id="rId13" display="Detaljer"/>
    <hyperlink ref="I22" r:id="rId14" display="Detaljer"/>
    <hyperlink ref="I23" r:id="rId15" display="Detaljer"/>
    <hyperlink ref="I24" r:id="rId16" display="Detaljer"/>
    <hyperlink ref="I25" r:id="rId17" display="Detaljer"/>
    <hyperlink ref="I29" r:id="rId18" display="Detaljer"/>
    <hyperlink ref="I30" r:id="rId19" display="Detaljer"/>
    <hyperlink ref="I31" r:id="rId20" display="Detaljer"/>
    <hyperlink ref="I32" r:id="rId21" display="Detaljer"/>
    <hyperlink ref="I33" r:id="rId22" display="Detaljer"/>
    <hyperlink ref="I34" r:id="rId23" display="Detaljer"/>
    <hyperlink ref="I35" r:id="rId24" display="Detaljer"/>
    <hyperlink ref="I36" r:id="rId25" display="Detaljer"/>
    <hyperlink ref="I37" r:id="rId26" display="Detaljer"/>
    <hyperlink ref="I38" r:id="rId27" display="Detaljer"/>
    <hyperlink ref="I39" r:id="rId28" display="Detaljer"/>
    <hyperlink ref="I40" r:id="rId29" display="Detaljer"/>
    <hyperlink ref="I41" r:id="rId30" display="Detaljer"/>
    <hyperlink ref="I42" r:id="rId31" display="Detaljer"/>
    <hyperlink ref="I43" r:id="rId32" display="Detaljer"/>
    <hyperlink ref="I44" r:id="rId33" display="Detaljer"/>
    <hyperlink ref="I45" r:id="rId34" display="Detaljer"/>
    <hyperlink ref="I46" r:id="rId35" display="Detaljer"/>
    <hyperlink ref="I47" r:id="rId36" display="Detaljer"/>
    <hyperlink ref="I48" r:id="rId37" display="Detaljer"/>
    <hyperlink ref="I49" r:id="rId38" display="Detaljer"/>
    <hyperlink ref="I50" r:id="rId39" display="Detaljer"/>
    <hyperlink ref="I51" r:id="rId40" display="Detaljer"/>
    <hyperlink ref="I52" r:id="rId41" display="Detaljer"/>
    <hyperlink ref="I53" r:id="rId42" display="Detaljer"/>
    <hyperlink ref="I54" r:id="rId43" display="Detaljer"/>
    <hyperlink ref="I55" r:id="rId44" display="Detaljer"/>
    <hyperlink ref="I56" r:id="rId45" display="Detaljer"/>
    <hyperlink ref="I57" r:id="rId46" display="Detaljer"/>
    <hyperlink ref="I58" r:id="rId47" display="Detaljer"/>
    <hyperlink ref="I59" r:id="rId48" display="Detaljer"/>
    <hyperlink ref="I60" r:id="rId49" display="Detaljer"/>
    <hyperlink ref="I61" r:id="rId50" display="Detaljer"/>
    <hyperlink ref="I62" r:id="rId51" display="Detaljer"/>
    <hyperlink ref="I63" r:id="rId52" display="Detaljer"/>
    <hyperlink ref="I64" r:id="rId53" display="Detaljer"/>
    <hyperlink ref="I65" r:id="rId54" display="Detaljer"/>
    <hyperlink ref="I66" r:id="rId55" display="Detaljer"/>
    <hyperlink ref="I67" r:id="rId56" display="Detaljer"/>
    <hyperlink ref="I68" r:id="rId57" display="Detaljer"/>
    <hyperlink ref="I69" r:id="rId58" display="Detaljer"/>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sheetPr>
    <pageSetUpPr fitToPage="1"/>
  </sheetPr>
  <dimension ref="B1:E34"/>
  <sheetViews>
    <sheetView workbookViewId="0" topLeftCell="A1">
      <selection activeCell="A33" sqref="A33"/>
    </sheetView>
  </sheetViews>
  <sheetFormatPr defaultColWidth="9.140625" defaultRowHeight="12.75"/>
  <cols>
    <col min="1" max="1" width="7.8515625" style="0" customWidth="1"/>
    <col min="2" max="2" width="36.8515625" style="0" customWidth="1"/>
    <col min="3" max="3" width="5.57421875" style="0" customWidth="1"/>
    <col min="4" max="4" width="21.8515625" style="85" customWidth="1"/>
    <col min="5" max="5" width="20.57421875" style="85" customWidth="1"/>
    <col min="6" max="6" width="11.7109375" style="0" customWidth="1"/>
    <col min="7" max="7" width="6.140625" style="0" customWidth="1"/>
    <col min="8" max="16384" width="11.7109375" style="0" customWidth="1"/>
  </cols>
  <sheetData>
    <row r="1" ht="48" customHeight="1">
      <c r="B1" s="86" t="s">
        <v>660</v>
      </c>
    </row>
    <row r="2" spans="2:5" ht="30" customHeight="1">
      <c r="B2" s="87"/>
      <c r="D2" s="182" t="s">
        <v>630</v>
      </c>
      <c r="E2" s="182" t="s">
        <v>661</v>
      </c>
    </row>
    <row r="3" spans="2:3" ht="23.25" customHeight="1">
      <c r="B3" s="90" t="s">
        <v>1</v>
      </c>
      <c r="C3" t="s">
        <v>2</v>
      </c>
    </row>
    <row r="5" ht="12.75">
      <c r="B5" s="87" t="s">
        <v>3</v>
      </c>
    </row>
    <row r="6" spans="2:5" ht="12.75">
      <c r="B6" t="s">
        <v>4</v>
      </c>
      <c r="D6" s="85">
        <v>57725</v>
      </c>
      <c r="E6" s="85">
        <v>61480</v>
      </c>
    </row>
    <row r="7" spans="2:5" ht="12.75">
      <c r="B7" t="s">
        <v>662</v>
      </c>
      <c r="C7">
        <v>1</v>
      </c>
      <c r="D7" s="85">
        <f>28930.49+128690.67+690828.98+68507.48+410969.52</f>
        <v>1327927.1400000001</v>
      </c>
      <c r="E7" s="85">
        <v>1055979.73</v>
      </c>
    </row>
    <row r="8" spans="2:5" ht="12.75">
      <c r="B8" t="s">
        <v>663</v>
      </c>
      <c r="D8" s="85">
        <v>165.06</v>
      </c>
      <c r="E8" s="85">
        <v>163.08</v>
      </c>
    </row>
    <row r="9" spans="2:5" ht="18" customHeight="1">
      <c r="B9" s="87" t="s">
        <v>8</v>
      </c>
      <c r="D9" s="89">
        <f>SUM(D6:D8)</f>
        <v>1385817.2000000002</v>
      </c>
      <c r="E9" s="89">
        <f>SUM(E6:E8)</f>
        <v>1117622.81</v>
      </c>
    </row>
    <row r="10" spans="2:5" ht="21.75" customHeight="1">
      <c r="B10" s="91" t="s">
        <v>9</v>
      </c>
      <c r="D10" s="89">
        <f>D9</f>
        <v>1385817.2000000002</v>
      </c>
      <c r="E10" s="89">
        <f>E9</f>
        <v>1117622.81</v>
      </c>
    </row>
    <row r="11" ht="39.75" customHeight="1">
      <c r="B11" s="90" t="s">
        <v>10</v>
      </c>
    </row>
    <row r="13" ht="12.75">
      <c r="B13" s="87" t="s">
        <v>11</v>
      </c>
    </row>
    <row r="14" spans="2:5" ht="12.75">
      <c r="B14" t="s">
        <v>12</v>
      </c>
      <c r="D14" s="85">
        <v>695192.86</v>
      </c>
      <c r="E14" s="85">
        <v>642940.91</v>
      </c>
    </row>
    <row r="15" spans="2:5" ht="12.75">
      <c r="B15" t="s">
        <v>13</v>
      </c>
      <c r="D15" s="85">
        <v>228042</v>
      </c>
      <c r="E15" s="85">
        <v>52251.95</v>
      </c>
    </row>
    <row r="16" spans="2:5" ht="18" customHeight="1">
      <c r="B16" s="87" t="s">
        <v>14</v>
      </c>
      <c r="D16" s="89">
        <f>SUM(D14:D15)</f>
        <v>923234.86</v>
      </c>
      <c r="E16" s="89">
        <f>SUM(E14:E15)</f>
        <v>695192.86</v>
      </c>
    </row>
    <row r="18" ht="12.75">
      <c r="B18" s="87" t="s">
        <v>15</v>
      </c>
    </row>
    <row r="19" spans="2:5" ht="12.75">
      <c r="B19" t="s">
        <v>16</v>
      </c>
      <c r="D19" s="85">
        <v>16119.84</v>
      </c>
      <c r="E19" s="85">
        <v>4709.95</v>
      </c>
    </row>
    <row r="20" spans="2:5" ht="12.75">
      <c r="B20" t="s">
        <v>18</v>
      </c>
      <c r="C20">
        <v>2</v>
      </c>
      <c r="D20" s="85">
        <v>446462.5</v>
      </c>
      <c r="E20" s="85">
        <v>417720</v>
      </c>
    </row>
    <row r="21" spans="2:5" ht="18" customHeight="1">
      <c r="B21" s="87" t="s">
        <v>20</v>
      </c>
      <c r="D21" s="89">
        <f>SUM(D19:D20)</f>
        <v>462582.34</v>
      </c>
      <c r="E21" s="89">
        <f>SUM(E19:E20)</f>
        <v>422429.95</v>
      </c>
    </row>
    <row r="22" spans="2:5" ht="12.75">
      <c r="B22" s="87"/>
      <c r="D22" s="89"/>
      <c r="E22" s="89"/>
    </row>
    <row r="23" spans="2:5" ht="18" customHeight="1">
      <c r="B23" s="91" t="s">
        <v>21</v>
      </c>
      <c r="D23" s="89">
        <f>D16+D21</f>
        <v>1385817.2</v>
      </c>
      <c r="E23" s="89">
        <f>E16+E21</f>
        <v>1117622.81</v>
      </c>
    </row>
    <row r="24" spans="2:5" ht="30" customHeight="1">
      <c r="B24" t="s">
        <v>664</v>
      </c>
      <c r="D24" s="89"/>
      <c r="E24" s="89"/>
    </row>
    <row r="25" spans="2:5" ht="15" customHeight="1">
      <c r="B25" t="s">
        <v>665</v>
      </c>
      <c r="D25" s="89"/>
      <c r="E25" s="89"/>
    </row>
    <row r="26" ht="18" customHeight="1">
      <c r="B26" t="s">
        <v>666</v>
      </c>
    </row>
    <row r="27" spans="2:5" ht="41.25" customHeight="1">
      <c r="B27" s="57"/>
      <c r="C27" s="97" t="s">
        <v>667</v>
      </c>
      <c r="D27" s="97"/>
      <c r="E27" s="98"/>
    </row>
    <row r="28" spans="2:5" ht="44.25" customHeight="1">
      <c r="B28" s="57"/>
      <c r="C28" s="57"/>
      <c r="D28" s="98"/>
      <c r="E28" s="98"/>
    </row>
    <row r="29" spans="2:5" ht="12.75" customHeight="1">
      <c r="B29" s="57"/>
      <c r="C29" s="97" t="s">
        <v>614</v>
      </c>
      <c r="D29" s="97"/>
      <c r="E29" s="98"/>
    </row>
    <row r="30" spans="2:5" ht="12.75" customHeight="1">
      <c r="B30" s="57"/>
      <c r="C30" s="97" t="s">
        <v>591</v>
      </c>
      <c r="D30" s="97"/>
      <c r="E30" s="98"/>
    </row>
    <row r="31" spans="2:5" ht="56.25" customHeight="1">
      <c r="B31" s="57" t="s">
        <v>636</v>
      </c>
      <c r="C31" s="97" t="s">
        <v>28</v>
      </c>
      <c r="D31" s="97"/>
      <c r="E31" s="98" t="s">
        <v>618</v>
      </c>
    </row>
    <row r="32" spans="2:5" ht="16.5" customHeight="1">
      <c r="B32" s="57" t="s">
        <v>30</v>
      </c>
      <c r="C32" s="97" t="s">
        <v>30</v>
      </c>
      <c r="D32" s="97"/>
      <c r="E32" s="98" t="s">
        <v>595</v>
      </c>
    </row>
    <row r="33" spans="2:5" ht="66.75" customHeight="1">
      <c r="B33" s="57" t="s">
        <v>617</v>
      </c>
      <c r="C33" s="97" t="s">
        <v>668</v>
      </c>
      <c r="D33" s="97"/>
      <c r="E33" s="98" t="s">
        <v>669</v>
      </c>
    </row>
    <row r="34" spans="2:5" ht="12.75" customHeight="1">
      <c r="B34" s="57" t="s">
        <v>30</v>
      </c>
      <c r="C34" s="97" t="s">
        <v>30</v>
      </c>
      <c r="D34" s="97"/>
      <c r="E34" s="98" t="s">
        <v>595</v>
      </c>
    </row>
  </sheetData>
  <sheetProtection selectLockedCells="1" selectUnlockedCells="1"/>
  <mergeCells count="7">
    <mergeCell ref="C27:D27"/>
    <mergeCell ref="C29:D29"/>
    <mergeCell ref="C30:D30"/>
    <mergeCell ref="C31:D31"/>
    <mergeCell ref="C32:D32"/>
    <mergeCell ref="C33:D33"/>
    <mergeCell ref="C34:D3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B1:E32"/>
  <sheetViews>
    <sheetView workbookViewId="0" topLeftCell="A1">
      <selection activeCell="A28" sqref="A28"/>
    </sheetView>
  </sheetViews>
  <sheetFormatPr defaultColWidth="9.140625" defaultRowHeight="12.75"/>
  <cols>
    <col min="1" max="1" width="7.8515625" style="0" customWidth="1"/>
    <col min="2" max="2" width="36.8515625" style="0" customWidth="1"/>
    <col min="3" max="3" width="5.57421875" style="0" customWidth="1"/>
    <col min="4" max="4" width="21.8515625" style="85" customWidth="1"/>
    <col min="5" max="5" width="20.57421875" style="85" customWidth="1"/>
    <col min="6" max="6" width="11.7109375" style="0" customWidth="1"/>
    <col min="7" max="7" width="6.140625" style="0" customWidth="1"/>
    <col min="8" max="16384" width="11.7109375" style="0" customWidth="1"/>
  </cols>
  <sheetData>
    <row r="1" ht="64.5" customHeight="1">
      <c r="B1" s="86" t="s">
        <v>670</v>
      </c>
    </row>
    <row r="2" spans="2:5" ht="53.25" customHeight="1">
      <c r="B2" s="87"/>
      <c r="D2" s="182" t="s">
        <v>661</v>
      </c>
      <c r="E2" s="182" t="s">
        <v>671</v>
      </c>
    </row>
    <row r="3" spans="2:3" ht="23.25" customHeight="1">
      <c r="B3" s="90" t="s">
        <v>1</v>
      </c>
      <c r="C3" t="s">
        <v>2</v>
      </c>
    </row>
    <row r="5" ht="12.75">
      <c r="B5" s="87" t="s">
        <v>3</v>
      </c>
    </row>
    <row r="6" spans="2:5" ht="12.75">
      <c r="B6" t="s">
        <v>4</v>
      </c>
      <c r="D6" s="85">
        <v>61480</v>
      </c>
      <c r="E6" s="85">
        <v>37549</v>
      </c>
    </row>
    <row r="7" spans="2:5" ht="12.75">
      <c r="B7" t="s">
        <v>672</v>
      </c>
      <c r="C7">
        <v>1</v>
      </c>
      <c r="D7" s="85">
        <v>1055979.73</v>
      </c>
      <c r="E7" s="85">
        <v>989977.31</v>
      </c>
    </row>
    <row r="8" spans="2:5" ht="12.75">
      <c r="B8" t="s">
        <v>663</v>
      </c>
      <c r="D8" s="85">
        <v>163.08</v>
      </c>
      <c r="E8" s="85">
        <v>162.58</v>
      </c>
    </row>
    <row r="9" spans="2:5" ht="18" customHeight="1">
      <c r="B9" s="87" t="s">
        <v>8</v>
      </c>
      <c r="D9" s="89">
        <f>SUM(D6:D8)</f>
        <v>1117622.81</v>
      </c>
      <c r="E9" s="89">
        <f>SUM(E6:E8)</f>
        <v>1027688.89</v>
      </c>
    </row>
    <row r="10" spans="2:5" ht="21.75" customHeight="1">
      <c r="B10" s="91" t="s">
        <v>9</v>
      </c>
      <c r="D10" s="89">
        <f>D9</f>
        <v>1117622.81</v>
      </c>
      <c r="E10" s="89">
        <f>E9</f>
        <v>1027688.89</v>
      </c>
    </row>
    <row r="11" ht="39.75" customHeight="1">
      <c r="B11" s="90" t="s">
        <v>10</v>
      </c>
    </row>
    <row r="13" ht="12.75">
      <c r="B13" s="87" t="s">
        <v>11</v>
      </c>
    </row>
    <row r="14" spans="2:5" ht="12.75">
      <c r="B14" t="s">
        <v>12</v>
      </c>
      <c r="D14" s="85">
        <v>642940.91</v>
      </c>
      <c r="E14" s="85">
        <v>595154.02</v>
      </c>
    </row>
    <row r="15" spans="2:5" ht="12.75">
      <c r="B15" t="s">
        <v>13</v>
      </c>
      <c r="D15" s="85">
        <v>52251.95</v>
      </c>
      <c r="E15" s="85">
        <v>47786.89</v>
      </c>
    </row>
    <row r="16" spans="2:5" ht="18" customHeight="1">
      <c r="B16" s="87" t="s">
        <v>14</v>
      </c>
      <c r="D16" s="89">
        <f>SUM(D14:D15)</f>
        <v>695192.86</v>
      </c>
      <c r="E16" s="89">
        <f>SUM(E14:E15)</f>
        <v>642940.91</v>
      </c>
    </row>
    <row r="18" ht="12.75">
      <c r="B18" s="87" t="s">
        <v>15</v>
      </c>
    </row>
    <row r="19" spans="2:5" ht="12.75">
      <c r="B19" t="s">
        <v>16</v>
      </c>
      <c r="D19" s="85">
        <v>4709.95</v>
      </c>
      <c r="E19" s="85">
        <v>7577.14</v>
      </c>
    </row>
    <row r="20" spans="2:5" ht="12.75">
      <c r="B20" t="s">
        <v>18</v>
      </c>
      <c r="C20">
        <v>2</v>
      </c>
      <c r="D20" s="85">
        <v>417720</v>
      </c>
      <c r="E20" s="85">
        <v>377170.84</v>
      </c>
    </row>
    <row r="21" spans="2:5" ht="18" customHeight="1">
      <c r="B21" s="87" t="s">
        <v>20</v>
      </c>
      <c r="D21" s="89">
        <f>SUM(D19:D20)</f>
        <v>422429.95</v>
      </c>
      <c r="E21" s="89">
        <f>SUM(E19:E20)</f>
        <v>384747.98000000004</v>
      </c>
    </row>
    <row r="22" spans="2:5" ht="12.75">
      <c r="B22" s="87"/>
      <c r="D22" s="89"/>
      <c r="E22" s="89"/>
    </row>
    <row r="23" spans="2:5" ht="18" customHeight="1">
      <c r="B23" s="91" t="s">
        <v>21</v>
      </c>
      <c r="D23" s="89">
        <f>D16+D21</f>
        <v>1117622.81</v>
      </c>
      <c r="E23" s="89">
        <f>E16+E21</f>
        <v>1027688.8900000001</v>
      </c>
    </row>
    <row r="24" spans="2:5" ht="30" customHeight="1">
      <c r="B24" t="s">
        <v>664</v>
      </c>
      <c r="D24" s="89"/>
      <c r="E24" s="89"/>
    </row>
    <row r="25" spans="2:5" ht="15" customHeight="1">
      <c r="B25" t="s">
        <v>673</v>
      </c>
      <c r="D25" s="89"/>
      <c r="E25" s="89"/>
    </row>
    <row r="26" ht="18" customHeight="1">
      <c r="B26" t="s">
        <v>674</v>
      </c>
    </row>
    <row r="27" ht="41.25" customHeight="1">
      <c r="C27" t="s">
        <v>675</v>
      </c>
    </row>
    <row r="28" ht="80.25" customHeight="1"/>
    <row r="29" ht="12.75">
      <c r="C29" t="s">
        <v>614</v>
      </c>
    </row>
    <row r="30" ht="12.75">
      <c r="C30" t="s">
        <v>676</v>
      </c>
    </row>
    <row r="31" spans="2:5" ht="42" customHeight="1">
      <c r="B31" t="s">
        <v>636</v>
      </c>
      <c r="C31" t="s">
        <v>28</v>
      </c>
      <c r="E31" s="85" t="s">
        <v>618</v>
      </c>
    </row>
    <row r="32" spans="2:5" ht="42" customHeight="1">
      <c r="B32" t="s">
        <v>617</v>
      </c>
      <c r="C32" t="s">
        <v>668</v>
      </c>
      <c r="E32" s="85" t="s">
        <v>669</v>
      </c>
    </row>
  </sheetData>
  <sheetProtection selectLockedCells="1" selectUnlockedCells="1"/>
  <printOptions/>
  <pageMargins left="0.27569444444444446" right="0.07847222222222222" top="0.4722222222222222" bottom="0.43333333333333335" header="0.5118055555555555" footer="0.5118055555555555"/>
  <pageSetup firstPageNumber="1" useFirstPageNumber="1"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B1:E31"/>
  <sheetViews>
    <sheetView workbookViewId="0" topLeftCell="A1">
      <selection activeCell="A24" sqref="A24"/>
    </sheetView>
  </sheetViews>
  <sheetFormatPr defaultColWidth="9.140625" defaultRowHeight="12.75"/>
  <cols>
    <col min="1" max="1" width="7.8515625" style="0" customWidth="1"/>
    <col min="2" max="2" width="36.8515625" style="0" customWidth="1"/>
    <col min="3" max="3" width="5.57421875" style="0" customWidth="1"/>
    <col min="4" max="4" width="21.8515625" style="85" customWidth="1"/>
    <col min="5" max="5" width="20.57421875" style="85" customWidth="1"/>
    <col min="6" max="6" width="11.7109375" style="0" customWidth="1"/>
    <col min="7" max="7" width="6.140625" style="0" customWidth="1"/>
    <col min="8" max="16384" width="11.7109375" style="0" customWidth="1"/>
  </cols>
  <sheetData>
    <row r="1" ht="64.5" customHeight="1">
      <c r="B1" s="86" t="s">
        <v>670</v>
      </c>
    </row>
    <row r="2" spans="2:5" ht="53.25" customHeight="1">
      <c r="B2" s="87"/>
      <c r="D2" s="192">
        <v>39082</v>
      </c>
      <c r="E2" s="192">
        <v>38717</v>
      </c>
    </row>
    <row r="3" spans="2:3" ht="23.25" customHeight="1">
      <c r="B3" s="90" t="s">
        <v>1</v>
      </c>
      <c r="C3" t="s">
        <v>2</v>
      </c>
    </row>
    <row r="5" ht="12.75">
      <c r="B5" s="87" t="s">
        <v>3</v>
      </c>
    </row>
    <row r="6" spans="2:5" ht="12.75">
      <c r="B6" t="s">
        <v>4</v>
      </c>
      <c r="D6" s="85">
        <v>37549</v>
      </c>
      <c r="E6" s="85">
        <v>103251.84</v>
      </c>
    </row>
    <row r="7" spans="2:5" ht="12.75">
      <c r="B7" t="s">
        <v>672</v>
      </c>
      <c r="C7">
        <v>1</v>
      </c>
      <c r="D7" s="85">
        <v>989977.31</v>
      </c>
      <c r="E7" s="85">
        <v>880689.74</v>
      </c>
    </row>
    <row r="8" spans="2:5" ht="12.75">
      <c r="B8" t="s">
        <v>663</v>
      </c>
      <c r="D8" s="85">
        <v>162.58</v>
      </c>
      <c r="E8" s="85">
        <v>162.31</v>
      </c>
    </row>
    <row r="9" spans="2:5" ht="18" customHeight="1">
      <c r="B9" s="87" t="s">
        <v>8</v>
      </c>
      <c r="D9" s="89">
        <f>SUM(D6:D8)</f>
        <v>1027688.89</v>
      </c>
      <c r="E9" s="89">
        <f>SUM(E6:E8)</f>
        <v>984103.89</v>
      </c>
    </row>
    <row r="10" spans="2:5" ht="21.75" customHeight="1">
      <c r="B10" s="91" t="s">
        <v>9</v>
      </c>
      <c r="D10" s="89">
        <f>D9</f>
        <v>1027688.89</v>
      </c>
      <c r="E10" s="89">
        <f>E9</f>
        <v>984103.89</v>
      </c>
    </row>
    <row r="11" ht="39.75" customHeight="1">
      <c r="B11" s="90" t="s">
        <v>10</v>
      </c>
    </row>
    <row r="13" ht="12.75">
      <c r="B13" s="87" t="s">
        <v>11</v>
      </c>
    </row>
    <row r="14" spans="2:5" ht="12.75">
      <c r="B14" t="s">
        <v>12</v>
      </c>
      <c r="D14" s="85">
        <v>595154.02</v>
      </c>
      <c r="E14" s="85">
        <v>595154.02</v>
      </c>
    </row>
    <row r="15" spans="2:5" ht="12.75">
      <c r="B15" t="s">
        <v>13</v>
      </c>
      <c r="D15" s="85">
        <v>47786.89</v>
      </c>
      <c r="E15" s="85">
        <v>0</v>
      </c>
    </row>
    <row r="16" spans="2:5" ht="18" customHeight="1">
      <c r="B16" s="87" t="s">
        <v>14</v>
      </c>
      <c r="D16" s="89">
        <f>SUM(D14:D15)</f>
        <v>642940.91</v>
      </c>
      <c r="E16" s="89">
        <f>SUM(E14:E15)</f>
        <v>595154.02</v>
      </c>
    </row>
    <row r="18" ht="12.75">
      <c r="B18" s="87" t="s">
        <v>15</v>
      </c>
    </row>
    <row r="19" spans="2:5" ht="12.75">
      <c r="B19" t="s">
        <v>16</v>
      </c>
      <c r="D19" s="85">
        <v>7577.14</v>
      </c>
      <c r="E19" s="85">
        <v>20689.19</v>
      </c>
    </row>
    <row r="20" spans="2:5" ht="12.75">
      <c r="B20" t="s">
        <v>18</v>
      </c>
      <c r="C20">
        <v>2</v>
      </c>
      <c r="D20" s="85">
        <v>377170.84</v>
      </c>
      <c r="E20" s="85">
        <v>368260.67</v>
      </c>
    </row>
    <row r="21" spans="2:5" ht="18" customHeight="1">
      <c r="B21" s="87" t="s">
        <v>20</v>
      </c>
      <c r="D21" s="89">
        <f>SUM(D19:D20)</f>
        <v>384747.98000000004</v>
      </c>
      <c r="E21" s="89">
        <f>SUM(E19:E20)</f>
        <v>388949.86</v>
      </c>
    </row>
    <row r="22" spans="2:5" ht="12.75">
      <c r="B22" s="87"/>
      <c r="D22" s="89"/>
      <c r="E22" s="89"/>
    </row>
    <row r="23" spans="2:5" ht="18" customHeight="1">
      <c r="B23" s="91" t="s">
        <v>21</v>
      </c>
      <c r="D23" s="89">
        <f>D16+D21</f>
        <v>1027688.8900000001</v>
      </c>
      <c r="E23" s="89">
        <f>E16+E21</f>
        <v>984103.88</v>
      </c>
    </row>
    <row r="24" spans="2:5" ht="30" customHeight="1">
      <c r="B24" t="s">
        <v>677</v>
      </c>
      <c r="D24" s="89"/>
      <c r="E24" s="89"/>
    </row>
    <row r="25" ht="18" customHeight="1">
      <c r="B25" t="s">
        <v>678</v>
      </c>
    </row>
    <row r="26" ht="41.25" customHeight="1">
      <c r="C26" t="s">
        <v>679</v>
      </c>
    </row>
    <row r="27" ht="80.25" customHeight="1"/>
    <row r="28" ht="12.75">
      <c r="C28" t="s">
        <v>614</v>
      </c>
    </row>
    <row r="29" ht="12.75">
      <c r="C29" t="s">
        <v>676</v>
      </c>
    </row>
    <row r="30" spans="2:5" ht="42" customHeight="1">
      <c r="B30" t="s">
        <v>680</v>
      </c>
      <c r="C30" t="s">
        <v>28</v>
      </c>
      <c r="E30" s="85" t="s">
        <v>618</v>
      </c>
    </row>
    <row r="31" spans="2:5" ht="42" customHeight="1">
      <c r="B31" t="s">
        <v>617</v>
      </c>
      <c r="C31" t="s">
        <v>668</v>
      </c>
      <c r="E31" s="85" t="s">
        <v>681</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91"/>
  <sheetViews>
    <sheetView workbookViewId="0" topLeftCell="A25">
      <selection activeCell="A27" sqref="A27"/>
    </sheetView>
  </sheetViews>
  <sheetFormatPr defaultColWidth="9.140625" defaultRowHeight="12.75"/>
  <cols>
    <col min="1" max="1" width="11.57421875" style="0" customWidth="1"/>
    <col min="2" max="2" width="39.00390625" style="0" customWidth="1"/>
    <col min="3" max="4" width="18.7109375" style="0" customWidth="1"/>
    <col min="5" max="5" width="20.57421875" style="0" customWidth="1"/>
    <col min="6" max="6" width="15.8515625" style="0" customWidth="1"/>
    <col min="7" max="7" width="15.7109375" style="0" customWidth="1"/>
    <col min="8" max="8" width="16.421875" style="0" customWidth="1"/>
    <col min="9" max="16384" width="11.57421875" style="0" customWidth="1"/>
  </cols>
  <sheetData>
    <row r="2" ht="12.75">
      <c r="A2" t="s">
        <v>182</v>
      </c>
    </row>
    <row r="3" ht="12.75">
      <c r="A3" t="s">
        <v>183</v>
      </c>
    </row>
    <row r="4" ht="12.75">
      <c r="A4" t="s">
        <v>184</v>
      </c>
    </row>
    <row r="5" spans="3:8" ht="14.25">
      <c r="C5" s="81" t="s">
        <v>185</v>
      </c>
      <c r="D5" s="81"/>
      <c r="E5" s="81"/>
      <c r="F5" s="81" t="s">
        <v>186</v>
      </c>
      <c r="G5" s="81"/>
      <c r="H5" s="81"/>
    </row>
    <row r="6" spans="1:8" ht="12.75">
      <c r="A6" t="s">
        <v>187</v>
      </c>
      <c r="B6" t="s">
        <v>188</v>
      </c>
      <c r="C6" t="s">
        <v>189</v>
      </c>
      <c r="D6" t="s">
        <v>190</v>
      </c>
      <c r="E6" t="s">
        <v>191</v>
      </c>
      <c r="F6" t="s">
        <v>189</v>
      </c>
      <c r="G6" t="s">
        <v>190</v>
      </c>
      <c r="H6" t="s">
        <v>191</v>
      </c>
    </row>
    <row r="7" spans="1:9" ht="14.25">
      <c r="A7">
        <v>1031</v>
      </c>
      <c r="B7" t="s">
        <v>192</v>
      </c>
      <c r="C7" s="82">
        <v>0</v>
      </c>
      <c r="D7" s="82">
        <v>0</v>
      </c>
      <c r="E7" s="82">
        <v>0</v>
      </c>
      <c r="F7" s="82">
        <v>0</v>
      </c>
      <c r="G7" s="82">
        <v>0</v>
      </c>
      <c r="H7" s="82">
        <v>0</v>
      </c>
      <c r="I7" t="s">
        <v>193</v>
      </c>
    </row>
    <row r="8" spans="1:9" ht="14.25">
      <c r="A8">
        <v>1032</v>
      </c>
      <c r="B8" t="s">
        <v>194</v>
      </c>
      <c r="C8" s="82">
        <v>0</v>
      </c>
      <c r="D8" s="82">
        <v>0</v>
      </c>
      <c r="E8" s="82">
        <v>0</v>
      </c>
      <c r="F8" s="82">
        <v>0</v>
      </c>
      <c r="G8" s="82">
        <v>0</v>
      </c>
      <c r="H8" s="82">
        <v>0</v>
      </c>
      <c r="I8" t="s">
        <v>193</v>
      </c>
    </row>
    <row r="9" spans="1:9" ht="14.25">
      <c r="A9">
        <v>1033</v>
      </c>
      <c r="B9" t="s">
        <v>195</v>
      </c>
      <c r="C9" s="82">
        <v>0</v>
      </c>
      <c r="D9" s="82">
        <v>0</v>
      </c>
      <c r="E9" s="82">
        <v>0</v>
      </c>
      <c r="F9" s="82">
        <v>0</v>
      </c>
      <c r="G9" s="82">
        <v>0</v>
      </c>
      <c r="H9" s="82">
        <v>0</v>
      </c>
      <c r="I9" t="s">
        <v>193</v>
      </c>
    </row>
    <row r="10" spans="1:9" ht="14.25">
      <c r="A10">
        <v>1034</v>
      </c>
      <c r="B10" t="s">
        <v>196</v>
      </c>
      <c r="C10" s="82">
        <v>0</v>
      </c>
      <c r="D10" s="82">
        <v>0</v>
      </c>
      <c r="E10" s="82">
        <v>0</v>
      </c>
      <c r="F10" s="82">
        <v>0</v>
      </c>
      <c r="G10" s="82">
        <v>0</v>
      </c>
      <c r="H10" s="82">
        <v>0</v>
      </c>
      <c r="I10" t="s">
        <v>193</v>
      </c>
    </row>
    <row r="11" spans="1:9" ht="14.25">
      <c r="A11">
        <v>1035</v>
      </c>
      <c r="B11" t="s">
        <v>197</v>
      </c>
      <c r="C11" s="82">
        <v>0</v>
      </c>
      <c r="D11" s="82">
        <v>0</v>
      </c>
      <c r="E11" s="82">
        <v>0</v>
      </c>
      <c r="F11" s="82">
        <v>0</v>
      </c>
      <c r="G11" s="82">
        <v>0</v>
      </c>
      <c r="H11" s="82">
        <v>0</v>
      </c>
      <c r="I11" t="s">
        <v>193</v>
      </c>
    </row>
    <row r="12" spans="1:9" ht="14.25">
      <c r="A12">
        <v>1250</v>
      </c>
      <c r="B12" t="s">
        <v>198</v>
      </c>
      <c r="C12" s="82">
        <v>0</v>
      </c>
      <c r="D12" s="82">
        <v>0</v>
      </c>
      <c r="E12" s="82">
        <v>0</v>
      </c>
      <c r="F12" s="82">
        <v>0</v>
      </c>
      <c r="G12" s="82">
        <v>0</v>
      </c>
      <c r="H12" s="82">
        <v>0</v>
      </c>
      <c r="I12" t="s">
        <v>193</v>
      </c>
    </row>
    <row r="13" spans="1:9" ht="14.25">
      <c r="A13">
        <v>1500</v>
      </c>
      <c r="B13" t="s">
        <v>199</v>
      </c>
      <c r="C13" s="82">
        <v>18975</v>
      </c>
      <c r="D13" s="82">
        <v>3725</v>
      </c>
      <c r="E13" s="82">
        <v>22700</v>
      </c>
      <c r="F13" s="82">
        <v>36905</v>
      </c>
      <c r="G13" s="82">
        <v>-17930</v>
      </c>
      <c r="H13" s="82">
        <v>18975</v>
      </c>
      <c r="I13" t="s">
        <v>193</v>
      </c>
    </row>
    <row r="14" spans="1:9" ht="14.25">
      <c r="A14">
        <v>1570</v>
      </c>
      <c r="B14" t="s">
        <v>200</v>
      </c>
      <c r="C14" s="82">
        <v>0</v>
      </c>
      <c r="D14" s="82">
        <v>0</v>
      </c>
      <c r="E14" s="82">
        <v>0</v>
      </c>
      <c r="F14" s="82">
        <v>0</v>
      </c>
      <c r="G14" s="82">
        <v>0</v>
      </c>
      <c r="H14" s="82">
        <v>0</v>
      </c>
      <c r="I14" t="s">
        <v>193</v>
      </c>
    </row>
    <row r="15" spans="1:9" ht="14.25">
      <c r="A15">
        <v>1900</v>
      </c>
      <c r="B15" t="s">
        <v>201</v>
      </c>
      <c r="C15" s="82">
        <v>0</v>
      </c>
      <c r="D15" s="82">
        <v>0</v>
      </c>
      <c r="E15" s="82">
        <v>0</v>
      </c>
      <c r="F15" s="82">
        <v>0</v>
      </c>
      <c r="G15" s="82">
        <v>0</v>
      </c>
      <c r="H15" s="82">
        <v>0</v>
      </c>
      <c r="I15" t="s">
        <v>193</v>
      </c>
    </row>
    <row r="16" spans="1:9" ht="14.25">
      <c r="A16">
        <v>1920</v>
      </c>
      <c r="B16" t="s">
        <v>202</v>
      </c>
      <c r="C16" s="82">
        <v>58117.29</v>
      </c>
      <c r="D16" s="82">
        <v>-34304.98</v>
      </c>
      <c r="E16" s="82">
        <v>23812.31</v>
      </c>
      <c r="F16" s="82">
        <v>24975.71</v>
      </c>
      <c r="G16" s="82">
        <v>33141.58</v>
      </c>
      <c r="H16" s="82">
        <v>58117.29</v>
      </c>
      <c r="I16" t="s">
        <v>193</v>
      </c>
    </row>
    <row r="17" spans="1:9" ht="14.25">
      <c r="A17">
        <v>1921</v>
      </c>
      <c r="B17" t="s">
        <v>203</v>
      </c>
      <c r="C17" s="82">
        <v>29088.94</v>
      </c>
      <c r="D17" s="82">
        <v>244505.89</v>
      </c>
      <c r="E17" s="82">
        <v>273594.83</v>
      </c>
      <c r="F17" s="82">
        <v>33431.53</v>
      </c>
      <c r="G17" s="82">
        <v>-4342.59</v>
      </c>
      <c r="H17" s="82">
        <v>29088.94</v>
      </c>
      <c r="I17" t="s">
        <v>193</v>
      </c>
    </row>
    <row r="18" spans="1:9" ht="14.25">
      <c r="A18">
        <v>1940</v>
      </c>
      <c r="B18" t="s">
        <v>204</v>
      </c>
      <c r="C18" s="82">
        <v>998347.14</v>
      </c>
      <c r="D18" s="82">
        <v>-232558.61</v>
      </c>
      <c r="E18" s="82">
        <v>765788.53</v>
      </c>
      <c r="F18" s="82">
        <v>1071132.93</v>
      </c>
      <c r="G18" s="82">
        <v>-72785.79</v>
      </c>
      <c r="H18" s="82">
        <v>998347.14</v>
      </c>
      <c r="I18" t="s">
        <v>193</v>
      </c>
    </row>
    <row r="19" spans="1:9" ht="14.25">
      <c r="A19">
        <v>1941</v>
      </c>
      <c r="B19" t="s">
        <v>205</v>
      </c>
      <c r="C19" s="82">
        <v>27227.23</v>
      </c>
      <c r="D19" s="82">
        <v>-4160</v>
      </c>
      <c r="E19" s="82">
        <v>23067.23</v>
      </c>
      <c r="F19" s="82">
        <v>24922.23</v>
      </c>
      <c r="G19" s="82">
        <v>2305</v>
      </c>
      <c r="H19" s="82">
        <v>27227.23</v>
      </c>
      <c r="I19" t="s">
        <v>193</v>
      </c>
    </row>
    <row r="20" spans="1:9" ht="14.25">
      <c r="A20">
        <v>1942</v>
      </c>
      <c r="B20" t="s">
        <v>206</v>
      </c>
      <c r="C20" s="82">
        <v>209080.62</v>
      </c>
      <c r="D20" s="82">
        <v>-29453.79</v>
      </c>
      <c r="E20" s="82">
        <v>179626.83</v>
      </c>
      <c r="F20" s="82">
        <v>179564.67</v>
      </c>
      <c r="G20" s="82">
        <v>29515.95</v>
      </c>
      <c r="H20" s="82">
        <v>209080.62</v>
      </c>
      <c r="I20" t="s">
        <v>193</v>
      </c>
    </row>
    <row r="21" spans="1:9" ht="14.25">
      <c r="A21">
        <v>1950</v>
      </c>
      <c r="B21" t="s">
        <v>207</v>
      </c>
      <c r="C21" s="82">
        <v>1369.35</v>
      </c>
      <c r="D21" s="82">
        <v>942.88</v>
      </c>
      <c r="E21" s="82">
        <v>2312.23</v>
      </c>
      <c r="F21" s="82">
        <v>978.84</v>
      </c>
      <c r="G21" s="82">
        <v>390.51</v>
      </c>
      <c r="H21" s="82">
        <v>1369.35</v>
      </c>
      <c r="I21" t="s">
        <v>193</v>
      </c>
    </row>
    <row r="22" spans="1:9" ht="14.25">
      <c r="A22">
        <v>2000</v>
      </c>
      <c r="B22" t="s">
        <v>208</v>
      </c>
      <c r="C22" s="82">
        <v>-1041707.91</v>
      </c>
      <c r="D22" s="82">
        <v>-683.66</v>
      </c>
      <c r="E22" s="82">
        <v>-1042391.57</v>
      </c>
      <c r="F22" s="82">
        <v>-1111240.55</v>
      </c>
      <c r="G22" s="82">
        <v>69532.64</v>
      </c>
      <c r="H22" s="82">
        <v>-1041707.91</v>
      </c>
      <c r="I22" t="s">
        <v>193</v>
      </c>
    </row>
    <row r="23" spans="1:9" ht="14.25">
      <c r="A23">
        <v>2090</v>
      </c>
      <c r="B23" t="s">
        <v>209</v>
      </c>
      <c r="C23" s="82">
        <v>-683.66</v>
      </c>
      <c r="D23" s="82">
        <v>44488.52</v>
      </c>
      <c r="E23" s="82">
        <v>43804.86</v>
      </c>
      <c r="F23" s="82">
        <v>69532.64</v>
      </c>
      <c r="G23" s="82">
        <v>-70216.3</v>
      </c>
      <c r="H23" s="82">
        <v>-683.66</v>
      </c>
      <c r="I23" t="s">
        <v>193</v>
      </c>
    </row>
    <row r="24" spans="1:9" ht="14.25">
      <c r="A24">
        <v>2400</v>
      </c>
      <c r="B24" t="s">
        <v>210</v>
      </c>
      <c r="C24" s="82">
        <v>-2755.25</v>
      </c>
      <c r="D24" s="82">
        <v>-6733</v>
      </c>
      <c r="E24" s="82">
        <v>-9488.25</v>
      </c>
      <c r="F24" s="82">
        <v>-2358</v>
      </c>
      <c r="G24" s="82">
        <v>-397.25</v>
      </c>
      <c r="H24" s="82">
        <v>-2755.25</v>
      </c>
      <c r="I24" t="s">
        <v>193</v>
      </c>
    </row>
    <row r="25" spans="1:9" ht="14.25">
      <c r="A25">
        <v>2600</v>
      </c>
      <c r="B25" t="s">
        <v>211</v>
      </c>
      <c r="C25" s="82">
        <v>0</v>
      </c>
      <c r="D25" s="82">
        <v>0</v>
      </c>
      <c r="E25" s="82">
        <v>0</v>
      </c>
      <c r="F25" s="82">
        <v>0</v>
      </c>
      <c r="G25" s="82">
        <v>0</v>
      </c>
      <c r="H25" s="82">
        <v>0</v>
      </c>
      <c r="I25" t="s">
        <v>193</v>
      </c>
    </row>
    <row r="26" spans="1:9" ht="14.25">
      <c r="A26">
        <v>2601</v>
      </c>
      <c r="B26" t="s">
        <v>212</v>
      </c>
      <c r="C26" s="82">
        <v>-1200</v>
      </c>
      <c r="D26" s="82">
        <v>-942</v>
      </c>
      <c r="E26" s="82">
        <v>-2142</v>
      </c>
      <c r="F26" s="82">
        <v>-810</v>
      </c>
      <c r="G26" s="82">
        <v>-390</v>
      </c>
      <c r="H26" s="82">
        <v>-1200</v>
      </c>
      <c r="I26" t="s">
        <v>193</v>
      </c>
    </row>
    <row r="27" spans="1:9" ht="14.25">
      <c r="A27">
        <v>2930</v>
      </c>
      <c r="B27" t="s">
        <v>213</v>
      </c>
      <c r="C27" s="82">
        <v>0</v>
      </c>
      <c r="D27" s="82">
        <v>0</v>
      </c>
      <c r="E27" s="82">
        <v>0</v>
      </c>
      <c r="F27" s="82">
        <v>0</v>
      </c>
      <c r="G27" s="82">
        <v>0</v>
      </c>
      <c r="H27" s="82">
        <v>0</v>
      </c>
      <c r="I27" t="s">
        <v>193</v>
      </c>
    </row>
    <row r="28" spans="1:9" ht="14.25">
      <c r="A28">
        <v>2970</v>
      </c>
      <c r="B28" t="s">
        <v>214</v>
      </c>
      <c r="C28" s="82">
        <v>-295858.75</v>
      </c>
      <c r="D28" s="82">
        <v>15173.75</v>
      </c>
      <c r="E28" s="82">
        <v>-280685</v>
      </c>
      <c r="F28" s="82">
        <v>-327035</v>
      </c>
      <c r="G28" s="82">
        <v>31176.25</v>
      </c>
      <c r="H28" s="82">
        <v>-295858.75</v>
      </c>
      <c r="I28" t="s">
        <v>193</v>
      </c>
    </row>
    <row r="29" spans="1:9" ht="14.25">
      <c r="A29">
        <v>2990</v>
      </c>
      <c r="B29" t="s">
        <v>215</v>
      </c>
      <c r="C29" s="82">
        <v>0</v>
      </c>
      <c r="D29" s="82">
        <v>0</v>
      </c>
      <c r="E29" s="82">
        <v>0</v>
      </c>
      <c r="F29" s="82">
        <v>0</v>
      </c>
      <c r="G29" s="82">
        <v>0</v>
      </c>
      <c r="H29" s="82">
        <v>0</v>
      </c>
      <c r="I29" t="s">
        <v>193</v>
      </c>
    </row>
    <row r="30" spans="1:8" ht="14.25">
      <c r="A30" t="s">
        <v>216</v>
      </c>
      <c r="B30">
        <v>0</v>
      </c>
      <c r="C30" s="82">
        <v>0</v>
      </c>
      <c r="D30" s="82">
        <v>0</v>
      </c>
      <c r="E30" s="82">
        <v>0</v>
      </c>
      <c r="F30" s="82">
        <v>0</v>
      </c>
      <c r="G30" s="82">
        <v>0</v>
      </c>
      <c r="H30" s="82"/>
    </row>
    <row r="31" spans="1:8" ht="14.25">
      <c r="A31" t="s">
        <v>217</v>
      </c>
      <c r="C31" s="82"/>
      <c r="D31" s="82"/>
      <c r="E31" s="82"/>
      <c r="F31" s="82"/>
      <c r="G31" s="82"/>
      <c r="H31" s="82"/>
    </row>
    <row r="32" spans="3:8" ht="14.25">
      <c r="C32" t="s">
        <v>185</v>
      </c>
      <c r="D32" s="82"/>
      <c r="E32" s="82"/>
      <c r="F32" s="82" t="s">
        <v>186</v>
      </c>
      <c r="G32" s="82"/>
      <c r="H32" s="82"/>
    </row>
    <row r="33" spans="1:8" ht="14.25">
      <c r="A33" t="s">
        <v>187</v>
      </c>
      <c r="B33" t="s">
        <v>188</v>
      </c>
      <c r="C33" s="82" t="s">
        <v>189</v>
      </c>
      <c r="D33" s="82" t="s">
        <v>190</v>
      </c>
      <c r="E33" s="82" t="s">
        <v>191</v>
      </c>
      <c r="F33" s="82" t="s">
        <v>189</v>
      </c>
      <c r="G33" s="82" t="s">
        <v>190</v>
      </c>
      <c r="H33" s="82" t="s">
        <v>191</v>
      </c>
    </row>
    <row r="34" spans="1:9" ht="14.25">
      <c r="A34">
        <v>3011</v>
      </c>
      <c r="B34" t="s">
        <v>218</v>
      </c>
      <c r="C34" s="82">
        <v>0</v>
      </c>
      <c r="D34" s="82">
        <v>0</v>
      </c>
      <c r="E34" s="82">
        <v>0</v>
      </c>
      <c r="F34" s="82">
        <v>0</v>
      </c>
      <c r="G34" s="82">
        <v>-7500</v>
      </c>
      <c r="H34" s="82">
        <v>-7500</v>
      </c>
      <c r="I34" t="s">
        <v>193</v>
      </c>
    </row>
    <row r="35" spans="1:9" ht="14.25">
      <c r="A35">
        <v>3100</v>
      </c>
      <c r="B35" t="s">
        <v>145</v>
      </c>
      <c r="C35" s="82">
        <v>0</v>
      </c>
      <c r="D35" s="82">
        <v>-86387.5</v>
      </c>
      <c r="E35" s="82">
        <v>-86387.5</v>
      </c>
      <c r="F35" s="82">
        <v>0</v>
      </c>
      <c r="G35" s="82">
        <v>-87385</v>
      </c>
      <c r="H35" s="82">
        <v>-87385</v>
      </c>
      <c r="I35" t="s">
        <v>193</v>
      </c>
    </row>
    <row r="36" spans="1:9" ht="14.25">
      <c r="A36">
        <v>3101</v>
      </c>
      <c r="B36" t="s">
        <v>146</v>
      </c>
      <c r="C36" s="82">
        <v>0</v>
      </c>
      <c r="D36" s="82">
        <v>-135000</v>
      </c>
      <c r="E36" s="82">
        <v>-135000</v>
      </c>
      <c r="F36" s="82">
        <v>0</v>
      </c>
      <c r="G36" s="82">
        <v>-155000</v>
      </c>
      <c r="H36" s="82">
        <v>-155000</v>
      </c>
      <c r="I36" t="s">
        <v>193</v>
      </c>
    </row>
    <row r="37" spans="1:9" ht="14.25">
      <c r="A37">
        <v>3102</v>
      </c>
      <c r="B37" t="s">
        <v>147</v>
      </c>
      <c r="C37" s="82">
        <v>0</v>
      </c>
      <c r="D37" s="82">
        <v>-72800</v>
      </c>
      <c r="E37" s="82">
        <v>-72800</v>
      </c>
      <c r="F37" s="82">
        <v>0</v>
      </c>
      <c r="G37" s="82">
        <v>-79300</v>
      </c>
      <c r="H37" s="82">
        <v>-79300</v>
      </c>
      <c r="I37" t="s">
        <v>193</v>
      </c>
    </row>
    <row r="38" spans="1:9" ht="14.25">
      <c r="A38">
        <v>3110</v>
      </c>
      <c r="B38" t="s">
        <v>148</v>
      </c>
      <c r="C38" s="82">
        <v>0</v>
      </c>
      <c r="D38" s="82">
        <v>0</v>
      </c>
      <c r="E38" s="82">
        <v>0</v>
      </c>
      <c r="F38" s="82">
        <v>0</v>
      </c>
      <c r="G38" s="82">
        <v>0</v>
      </c>
      <c r="H38" s="82">
        <v>0</v>
      </c>
      <c r="I38" t="s">
        <v>193</v>
      </c>
    </row>
    <row r="39" spans="1:9" ht="14.25">
      <c r="A39">
        <v>3185</v>
      </c>
      <c r="B39" t="s">
        <v>219</v>
      </c>
      <c r="C39" s="82">
        <v>0</v>
      </c>
      <c r="D39" s="82">
        <v>0</v>
      </c>
      <c r="E39" s="82">
        <v>0</v>
      </c>
      <c r="F39" s="82">
        <v>0</v>
      </c>
      <c r="G39" s="82">
        <v>0</v>
      </c>
      <c r="H39" s="82">
        <v>0</v>
      </c>
      <c r="I39" t="s">
        <v>193</v>
      </c>
    </row>
    <row r="40" spans="1:9" ht="14.25">
      <c r="A40">
        <v>3280</v>
      </c>
      <c r="B40" t="s">
        <v>220</v>
      </c>
      <c r="C40" s="82">
        <v>0</v>
      </c>
      <c r="D40" s="82">
        <v>15993.75</v>
      </c>
      <c r="E40" s="82">
        <v>15993.75</v>
      </c>
      <c r="F40" s="82">
        <v>0</v>
      </c>
      <c r="G40" s="82">
        <v>9146.25</v>
      </c>
      <c r="H40" s="82">
        <v>9146.25</v>
      </c>
      <c r="I40" t="s">
        <v>193</v>
      </c>
    </row>
    <row r="41" spans="1:9" ht="14.25">
      <c r="A41">
        <v>3900</v>
      </c>
      <c r="B41" t="s">
        <v>221</v>
      </c>
      <c r="C41" s="82">
        <v>0</v>
      </c>
      <c r="D41" s="82">
        <v>-15000</v>
      </c>
      <c r="E41" s="82">
        <v>-15000</v>
      </c>
      <c r="F41" s="82">
        <v>0</v>
      </c>
      <c r="G41" s="82">
        <v>0</v>
      </c>
      <c r="H41" s="82">
        <v>0</v>
      </c>
      <c r="I41" t="s">
        <v>193</v>
      </c>
    </row>
    <row r="42" spans="1:9" ht="14.25">
      <c r="A42">
        <v>3910</v>
      </c>
      <c r="B42" t="s">
        <v>222</v>
      </c>
      <c r="C42" s="82">
        <v>0</v>
      </c>
      <c r="D42" s="82">
        <v>0</v>
      </c>
      <c r="E42" s="82">
        <v>0</v>
      </c>
      <c r="F42" s="82">
        <v>0</v>
      </c>
      <c r="G42" s="82">
        <v>0</v>
      </c>
      <c r="H42" s="82">
        <v>0</v>
      </c>
      <c r="I42" t="s">
        <v>193</v>
      </c>
    </row>
    <row r="43" spans="1:9" ht="14.25">
      <c r="A43">
        <v>3911</v>
      </c>
      <c r="B43" t="s">
        <v>223</v>
      </c>
      <c r="C43" s="82">
        <v>0</v>
      </c>
      <c r="D43" s="82">
        <v>0</v>
      </c>
      <c r="E43" s="82">
        <v>0</v>
      </c>
      <c r="F43" s="82">
        <v>0</v>
      </c>
      <c r="G43" s="82">
        <v>0</v>
      </c>
      <c r="H43" s="82">
        <v>0</v>
      </c>
      <c r="I43" t="s">
        <v>193</v>
      </c>
    </row>
    <row r="44" spans="1:9" ht="14.25">
      <c r="A44">
        <v>3912</v>
      </c>
      <c r="B44" t="s">
        <v>152</v>
      </c>
      <c r="C44" s="82">
        <v>0</v>
      </c>
      <c r="D44" s="82">
        <v>0</v>
      </c>
      <c r="E44" s="82">
        <v>0</v>
      </c>
      <c r="F44" s="82">
        <v>0</v>
      </c>
      <c r="G44" s="82">
        <v>0</v>
      </c>
      <c r="H44" s="82">
        <v>0</v>
      </c>
      <c r="I44" t="s">
        <v>193</v>
      </c>
    </row>
    <row r="45" spans="1:9" ht="14.25">
      <c r="A45">
        <v>3913</v>
      </c>
      <c r="B45" t="s">
        <v>153</v>
      </c>
      <c r="C45" s="82">
        <v>0</v>
      </c>
      <c r="D45" s="82">
        <v>-1865</v>
      </c>
      <c r="E45" s="82">
        <v>-1865</v>
      </c>
      <c r="F45" s="82">
        <v>0</v>
      </c>
      <c r="G45" s="82">
        <v>-5508.44</v>
      </c>
      <c r="H45" s="82">
        <v>-5508.44</v>
      </c>
      <c r="I45" t="s">
        <v>193</v>
      </c>
    </row>
    <row r="46" spans="1:9" ht="14.25">
      <c r="A46">
        <v>3915</v>
      </c>
      <c r="B46" t="s">
        <v>224</v>
      </c>
      <c r="C46" s="82">
        <v>0</v>
      </c>
      <c r="D46" s="82">
        <v>0</v>
      </c>
      <c r="E46" s="82">
        <v>0</v>
      </c>
      <c r="F46" s="82">
        <v>0</v>
      </c>
      <c r="G46" s="82">
        <v>0</v>
      </c>
      <c r="H46" s="82">
        <v>0</v>
      </c>
      <c r="I46" t="s">
        <v>193</v>
      </c>
    </row>
    <row r="47" spans="1:9" ht="14.25">
      <c r="A47">
        <v>4100</v>
      </c>
      <c r="B47" t="s">
        <v>157</v>
      </c>
      <c r="C47" s="82">
        <v>0</v>
      </c>
      <c r="D47" s="82">
        <v>156972.87</v>
      </c>
      <c r="E47" s="82">
        <v>156972.87</v>
      </c>
      <c r="F47" s="82">
        <v>0</v>
      </c>
      <c r="G47" s="82">
        <v>193950.57</v>
      </c>
      <c r="H47" s="82">
        <v>193950.57</v>
      </c>
      <c r="I47" t="s">
        <v>193</v>
      </c>
    </row>
    <row r="48" spans="1:9" ht="14.25">
      <c r="A48">
        <v>4101</v>
      </c>
      <c r="B48" t="s">
        <v>158</v>
      </c>
      <c r="C48" s="82">
        <v>0</v>
      </c>
      <c r="D48" s="82">
        <v>1414.17</v>
      </c>
      <c r="E48" s="82">
        <v>1414.17</v>
      </c>
      <c r="F48" s="82">
        <v>0</v>
      </c>
      <c r="G48" s="82">
        <v>1160.61</v>
      </c>
      <c r="H48" s="82">
        <v>1160.61</v>
      </c>
      <c r="I48" t="s">
        <v>193</v>
      </c>
    </row>
    <row r="49" spans="1:9" ht="14.25">
      <c r="A49">
        <v>4102</v>
      </c>
      <c r="B49" t="s">
        <v>159</v>
      </c>
      <c r="C49" s="82">
        <v>0</v>
      </c>
      <c r="D49" s="82">
        <v>0</v>
      </c>
      <c r="E49" s="82">
        <v>0</v>
      </c>
      <c r="F49" s="82">
        <v>0</v>
      </c>
      <c r="G49" s="82">
        <v>0</v>
      </c>
      <c r="H49" s="82">
        <v>0</v>
      </c>
      <c r="I49" t="s">
        <v>193</v>
      </c>
    </row>
    <row r="50" spans="1:9" ht="14.25">
      <c r="A50">
        <v>4103</v>
      </c>
      <c r="B50" t="s">
        <v>160</v>
      </c>
      <c r="C50" s="82">
        <v>0</v>
      </c>
      <c r="D50" s="82">
        <v>0</v>
      </c>
      <c r="E50" s="82">
        <v>0</v>
      </c>
      <c r="F50" s="82">
        <v>0</v>
      </c>
      <c r="G50" s="82">
        <v>0</v>
      </c>
      <c r="H50" s="82">
        <v>0</v>
      </c>
      <c r="I50" t="s">
        <v>193</v>
      </c>
    </row>
    <row r="51" spans="1:9" ht="14.25">
      <c r="A51">
        <v>4190</v>
      </c>
      <c r="B51" t="s">
        <v>225</v>
      </c>
      <c r="C51" s="82">
        <v>0</v>
      </c>
      <c r="D51" s="82">
        <v>0</v>
      </c>
      <c r="E51" s="82">
        <v>0</v>
      </c>
      <c r="F51" s="82">
        <v>0</v>
      </c>
      <c r="G51" s="82">
        <v>0</v>
      </c>
      <c r="H51" s="82">
        <v>0</v>
      </c>
      <c r="I51" t="s">
        <v>193</v>
      </c>
    </row>
    <row r="52" spans="1:9" ht="14.25">
      <c r="A52">
        <v>5000</v>
      </c>
      <c r="B52" t="s">
        <v>63</v>
      </c>
      <c r="C52" s="82">
        <v>0</v>
      </c>
      <c r="D52" s="82">
        <v>42300</v>
      </c>
      <c r="E52" s="82">
        <v>42300</v>
      </c>
      <c r="F52" s="82">
        <v>0</v>
      </c>
      <c r="G52" s="82">
        <v>36000</v>
      </c>
      <c r="H52" s="82">
        <v>36000</v>
      </c>
      <c r="I52" t="s">
        <v>193</v>
      </c>
    </row>
    <row r="53" spans="1:9" ht="14.25">
      <c r="A53">
        <v>5400</v>
      </c>
      <c r="B53" t="s">
        <v>64</v>
      </c>
      <c r="C53" s="82">
        <v>0</v>
      </c>
      <c r="D53" s="82">
        <v>5916</v>
      </c>
      <c r="E53" s="82">
        <v>5916</v>
      </c>
      <c r="F53" s="82">
        <v>0</v>
      </c>
      <c r="G53" s="82">
        <v>4817</v>
      </c>
      <c r="H53" s="82">
        <v>4817</v>
      </c>
      <c r="I53" t="s">
        <v>193</v>
      </c>
    </row>
    <row r="54" spans="1:9" ht="14.25">
      <c r="A54">
        <v>6300</v>
      </c>
      <c r="B54" t="s">
        <v>226</v>
      </c>
      <c r="C54" s="82">
        <v>0</v>
      </c>
      <c r="D54" s="82">
        <v>11931</v>
      </c>
      <c r="E54" s="82">
        <v>11931</v>
      </c>
      <c r="F54" s="82">
        <v>0</v>
      </c>
      <c r="G54" s="82">
        <v>11931</v>
      </c>
      <c r="H54" s="82">
        <v>11931</v>
      </c>
      <c r="I54" t="s">
        <v>193</v>
      </c>
    </row>
    <row r="55" spans="1:9" ht="14.25">
      <c r="A55">
        <v>6560</v>
      </c>
      <c r="B55" t="s">
        <v>227</v>
      </c>
      <c r="C55" s="82">
        <v>0</v>
      </c>
      <c r="D55" s="82">
        <v>0</v>
      </c>
      <c r="E55" s="82">
        <v>0</v>
      </c>
      <c r="F55" s="82">
        <v>0</v>
      </c>
      <c r="G55" s="82">
        <v>0</v>
      </c>
      <c r="H55" s="82">
        <v>0</v>
      </c>
      <c r="I55" t="s">
        <v>193</v>
      </c>
    </row>
    <row r="56" spans="1:9" ht="14.25">
      <c r="A56">
        <v>6590</v>
      </c>
      <c r="B56" t="s">
        <v>228</v>
      </c>
      <c r="C56" s="82">
        <v>0</v>
      </c>
      <c r="D56" s="82">
        <v>0</v>
      </c>
      <c r="E56" s="82">
        <v>0</v>
      </c>
      <c r="F56" s="82">
        <v>0</v>
      </c>
      <c r="G56" s="82">
        <v>0</v>
      </c>
      <c r="H56" s="82">
        <v>0</v>
      </c>
      <c r="I56" t="s">
        <v>193</v>
      </c>
    </row>
    <row r="57" spans="1:9" ht="14.25">
      <c r="A57">
        <v>6700</v>
      </c>
      <c r="B57" t="s">
        <v>229</v>
      </c>
      <c r="C57" s="82">
        <v>0</v>
      </c>
      <c r="D57" s="82">
        <v>0</v>
      </c>
      <c r="E57" s="82">
        <v>0</v>
      </c>
      <c r="F57" s="82">
        <v>0</v>
      </c>
      <c r="G57" s="82">
        <v>0</v>
      </c>
      <c r="H57" s="82">
        <v>0</v>
      </c>
      <c r="I57" t="s">
        <v>193</v>
      </c>
    </row>
    <row r="58" spans="1:9" ht="14.25">
      <c r="A58">
        <v>6701</v>
      </c>
      <c r="B58" t="s">
        <v>230</v>
      </c>
      <c r="C58" s="82">
        <v>0</v>
      </c>
      <c r="D58" s="82">
        <v>0</v>
      </c>
      <c r="E58" s="82">
        <v>0</v>
      </c>
      <c r="F58" s="82">
        <v>0</v>
      </c>
      <c r="G58" s="82">
        <v>0</v>
      </c>
      <c r="H58" s="82">
        <v>0</v>
      </c>
      <c r="I58" t="s">
        <v>193</v>
      </c>
    </row>
    <row r="59" spans="1:9" ht="14.25">
      <c r="A59">
        <v>6703</v>
      </c>
      <c r="B59" t="s">
        <v>231</v>
      </c>
      <c r="C59" s="82">
        <v>0</v>
      </c>
      <c r="D59" s="82">
        <v>18750</v>
      </c>
      <c r="E59" s="82">
        <v>18750</v>
      </c>
      <c r="F59" s="82">
        <v>0</v>
      </c>
      <c r="G59" s="82">
        <v>31250</v>
      </c>
      <c r="H59" s="82">
        <v>31250</v>
      </c>
      <c r="I59" t="s">
        <v>193</v>
      </c>
    </row>
    <row r="60" spans="1:9" ht="14.25">
      <c r="A60">
        <v>6704</v>
      </c>
      <c r="B60" t="s">
        <v>232</v>
      </c>
      <c r="C60" s="82">
        <v>0</v>
      </c>
      <c r="D60" s="82">
        <v>0</v>
      </c>
      <c r="E60" s="82">
        <v>0</v>
      </c>
      <c r="F60" s="82">
        <v>0</v>
      </c>
      <c r="G60" s="82">
        <v>0</v>
      </c>
      <c r="H60" s="82">
        <v>0</v>
      </c>
      <c r="I60" t="s">
        <v>193</v>
      </c>
    </row>
    <row r="61" spans="1:9" ht="14.25">
      <c r="A61">
        <v>6707</v>
      </c>
      <c r="B61" t="s">
        <v>233</v>
      </c>
      <c r="C61" s="82">
        <v>0</v>
      </c>
      <c r="D61" s="82">
        <v>0</v>
      </c>
      <c r="E61" s="82">
        <v>0</v>
      </c>
      <c r="F61" s="82">
        <v>0</v>
      </c>
      <c r="G61" s="82">
        <v>0</v>
      </c>
      <c r="H61" s="82">
        <v>0</v>
      </c>
      <c r="I61" t="s">
        <v>193</v>
      </c>
    </row>
    <row r="62" spans="1:9" ht="14.25">
      <c r="A62">
        <v>6708</v>
      </c>
      <c r="B62" t="s">
        <v>234</v>
      </c>
      <c r="C62" s="82">
        <v>0</v>
      </c>
      <c r="D62" s="82">
        <v>25835</v>
      </c>
      <c r="E62" s="82">
        <v>25835</v>
      </c>
      <c r="F62" s="82">
        <v>0</v>
      </c>
      <c r="G62" s="82">
        <v>22872.41</v>
      </c>
      <c r="H62" s="82">
        <v>22872.41</v>
      </c>
      <c r="I62" t="s">
        <v>193</v>
      </c>
    </row>
    <row r="63" spans="1:9" ht="14.25">
      <c r="A63">
        <v>6800</v>
      </c>
      <c r="B63" t="s">
        <v>164</v>
      </c>
      <c r="C63" s="82">
        <v>0</v>
      </c>
      <c r="D63" s="82">
        <v>0</v>
      </c>
      <c r="E63" s="82">
        <v>0</v>
      </c>
      <c r="F63" s="82">
        <v>0</v>
      </c>
      <c r="G63" s="82">
        <v>229</v>
      </c>
      <c r="H63" s="82">
        <v>229</v>
      </c>
      <c r="I63" t="s">
        <v>193</v>
      </c>
    </row>
    <row r="64" spans="1:9" ht="14.25">
      <c r="A64">
        <v>6801</v>
      </c>
      <c r="B64" t="s">
        <v>165</v>
      </c>
      <c r="C64" s="82">
        <v>0</v>
      </c>
      <c r="D64" s="82">
        <v>0</v>
      </c>
      <c r="E64" s="82">
        <v>0</v>
      </c>
      <c r="F64" s="82">
        <v>0</v>
      </c>
      <c r="G64" s="82">
        <v>0</v>
      </c>
      <c r="H64" s="82">
        <v>0</v>
      </c>
      <c r="I64" t="s">
        <v>193</v>
      </c>
    </row>
    <row r="65" spans="1:9" ht="14.25">
      <c r="A65">
        <v>6860</v>
      </c>
      <c r="B65" t="s">
        <v>235</v>
      </c>
      <c r="C65" s="82">
        <v>0</v>
      </c>
      <c r="D65" s="82">
        <v>0</v>
      </c>
      <c r="E65" s="82">
        <v>0</v>
      </c>
      <c r="F65" s="82">
        <v>0</v>
      </c>
      <c r="G65" s="82">
        <v>10610.08</v>
      </c>
      <c r="H65" s="82">
        <v>10610.08</v>
      </c>
      <c r="I65" t="s">
        <v>193</v>
      </c>
    </row>
    <row r="66" spans="1:9" ht="14.25">
      <c r="A66">
        <v>6861</v>
      </c>
      <c r="B66" t="s">
        <v>236</v>
      </c>
      <c r="C66" s="82">
        <v>0</v>
      </c>
      <c r="D66" s="82">
        <v>2780.87</v>
      </c>
      <c r="E66" s="82">
        <v>2780.87</v>
      </c>
      <c r="F66" s="82">
        <v>0</v>
      </c>
      <c r="G66" s="82">
        <v>14135.62</v>
      </c>
      <c r="H66" s="82">
        <v>14135.62</v>
      </c>
      <c r="I66" t="s">
        <v>193</v>
      </c>
    </row>
    <row r="67" spans="1:9" ht="14.25">
      <c r="A67">
        <v>6865</v>
      </c>
      <c r="B67" t="s">
        <v>167</v>
      </c>
      <c r="C67" s="82">
        <v>0</v>
      </c>
      <c r="D67" s="82">
        <v>0</v>
      </c>
      <c r="E67" s="82">
        <v>0</v>
      </c>
      <c r="F67" s="82">
        <v>0</v>
      </c>
      <c r="G67" s="82">
        <v>0</v>
      </c>
      <c r="H67" s="82">
        <v>0</v>
      </c>
      <c r="I67" t="s">
        <v>193</v>
      </c>
    </row>
    <row r="68" spans="1:9" ht="14.25">
      <c r="A68">
        <v>6866</v>
      </c>
      <c r="B68" t="s">
        <v>168</v>
      </c>
      <c r="C68" s="82">
        <v>0</v>
      </c>
      <c r="D68" s="82">
        <v>0</v>
      </c>
      <c r="E68" s="82">
        <v>0</v>
      </c>
      <c r="F68" s="82">
        <v>0</v>
      </c>
      <c r="G68" s="82">
        <v>0</v>
      </c>
      <c r="H68" s="82">
        <v>0</v>
      </c>
      <c r="I68" t="s">
        <v>193</v>
      </c>
    </row>
    <row r="69" spans="1:9" ht="14.25">
      <c r="A69">
        <v>6867</v>
      </c>
      <c r="B69" t="s">
        <v>237</v>
      </c>
      <c r="C69" s="82">
        <v>0</v>
      </c>
      <c r="D69" s="82">
        <v>0</v>
      </c>
      <c r="E69" s="82">
        <v>0</v>
      </c>
      <c r="F69" s="82">
        <v>0</v>
      </c>
      <c r="G69" s="82">
        <v>0</v>
      </c>
      <c r="H69" s="82">
        <v>0</v>
      </c>
      <c r="I69" t="s">
        <v>193</v>
      </c>
    </row>
    <row r="70" spans="1:9" ht="14.25">
      <c r="A70">
        <v>6868</v>
      </c>
      <c r="B70" t="s">
        <v>170</v>
      </c>
      <c r="C70" s="82">
        <v>0</v>
      </c>
      <c r="D70" s="82">
        <v>0</v>
      </c>
      <c r="E70" s="82">
        <v>0</v>
      </c>
      <c r="F70" s="82">
        <v>0</v>
      </c>
      <c r="G70" s="82">
        <v>0</v>
      </c>
      <c r="H70" s="82">
        <v>0</v>
      </c>
      <c r="I70" t="s">
        <v>193</v>
      </c>
    </row>
    <row r="71" spans="1:9" ht="14.25">
      <c r="A71">
        <v>6870</v>
      </c>
      <c r="B71" t="s">
        <v>238</v>
      </c>
      <c r="C71" s="82">
        <v>0</v>
      </c>
      <c r="D71" s="82">
        <v>0</v>
      </c>
      <c r="E71" s="82">
        <v>0</v>
      </c>
      <c r="F71" s="82">
        <v>0</v>
      </c>
      <c r="G71" s="82">
        <v>0</v>
      </c>
      <c r="H71" s="82">
        <v>0</v>
      </c>
      <c r="I71" t="s">
        <v>193</v>
      </c>
    </row>
    <row r="72" spans="1:9" ht="14.25">
      <c r="A72">
        <v>6940</v>
      </c>
      <c r="B72" t="s">
        <v>239</v>
      </c>
      <c r="C72" s="82">
        <v>0</v>
      </c>
      <c r="D72" s="82">
        <v>0</v>
      </c>
      <c r="E72" s="82">
        <v>0</v>
      </c>
      <c r="F72" s="82">
        <v>0</v>
      </c>
      <c r="G72" s="82">
        <v>0</v>
      </c>
      <c r="H72" s="82">
        <v>0</v>
      </c>
      <c r="I72" t="s">
        <v>193</v>
      </c>
    </row>
    <row r="73" spans="1:9" ht="14.25">
      <c r="A73">
        <v>7140</v>
      </c>
      <c r="B73" t="s">
        <v>240</v>
      </c>
      <c r="C73" s="82">
        <v>0</v>
      </c>
      <c r="D73" s="82">
        <v>0</v>
      </c>
      <c r="E73" s="82">
        <v>0</v>
      </c>
      <c r="F73" s="82">
        <v>0</v>
      </c>
      <c r="G73" s="82">
        <v>0</v>
      </c>
      <c r="H73" s="82">
        <v>0</v>
      </c>
      <c r="I73" t="s">
        <v>193</v>
      </c>
    </row>
    <row r="74" spans="1:9" ht="14.25">
      <c r="A74">
        <v>7300</v>
      </c>
      <c r="B74" t="s">
        <v>241</v>
      </c>
      <c r="C74" s="82">
        <v>0</v>
      </c>
      <c r="D74" s="82">
        <v>0</v>
      </c>
      <c r="E74" s="82">
        <v>0</v>
      </c>
      <c r="F74" s="82">
        <v>0</v>
      </c>
      <c r="G74" s="82">
        <v>0</v>
      </c>
      <c r="H74" s="82">
        <v>0</v>
      </c>
      <c r="I74" t="s">
        <v>193</v>
      </c>
    </row>
    <row r="75" spans="1:9" ht="14.25">
      <c r="A75">
        <v>7312</v>
      </c>
      <c r="B75" t="s">
        <v>242</v>
      </c>
      <c r="C75" s="82">
        <v>0</v>
      </c>
      <c r="D75" s="82">
        <v>4590</v>
      </c>
      <c r="E75" s="82">
        <v>4590</v>
      </c>
      <c r="F75" s="82">
        <v>0</v>
      </c>
      <c r="G75" s="82">
        <v>2115</v>
      </c>
      <c r="H75" s="82">
        <v>2115</v>
      </c>
      <c r="I75" t="s">
        <v>193</v>
      </c>
    </row>
    <row r="76" spans="1:9" ht="14.25">
      <c r="A76">
        <v>7320</v>
      </c>
      <c r="B76" t="s">
        <v>243</v>
      </c>
      <c r="C76" s="82">
        <v>0</v>
      </c>
      <c r="D76" s="82">
        <v>5000</v>
      </c>
      <c r="E76" s="82">
        <v>5000</v>
      </c>
      <c r="F76" s="82">
        <v>0</v>
      </c>
      <c r="G76" s="82">
        <v>0</v>
      </c>
      <c r="H76" s="82">
        <v>0</v>
      </c>
      <c r="I76" t="s">
        <v>193</v>
      </c>
    </row>
    <row r="77" spans="1:9" ht="14.25">
      <c r="A77">
        <v>7381</v>
      </c>
      <c r="B77" t="s">
        <v>244</v>
      </c>
      <c r="C77" s="82">
        <v>0</v>
      </c>
      <c r="D77" s="82">
        <v>771.4</v>
      </c>
      <c r="E77" s="82">
        <v>771.4</v>
      </c>
      <c r="F77" s="82">
        <v>0</v>
      </c>
      <c r="G77" s="82">
        <v>0</v>
      </c>
      <c r="H77" s="82">
        <v>0</v>
      </c>
      <c r="I77" t="s">
        <v>193</v>
      </c>
    </row>
    <row r="78" spans="1:9" ht="14.25">
      <c r="A78">
        <v>7382</v>
      </c>
      <c r="B78" t="s">
        <v>245</v>
      </c>
      <c r="C78" s="82">
        <v>0</v>
      </c>
      <c r="D78" s="82">
        <v>24258</v>
      </c>
      <c r="E78" s="82">
        <v>24258</v>
      </c>
      <c r="F78" s="82">
        <v>0</v>
      </c>
      <c r="G78" s="82">
        <v>0</v>
      </c>
      <c r="H78" s="82">
        <v>0</v>
      </c>
      <c r="I78" t="s">
        <v>193</v>
      </c>
    </row>
    <row r="79" spans="1:9" ht="14.25">
      <c r="A79">
        <v>7383</v>
      </c>
      <c r="B79" t="s">
        <v>246</v>
      </c>
      <c r="C79" s="82">
        <v>0</v>
      </c>
      <c r="D79" s="82">
        <v>21875</v>
      </c>
      <c r="E79" s="82">
        <v>21875</v>
      </c>
      <c r="F79" s="82">
        <v>0</v>
      </c>
      <c r="G79" s="82">
        <v>21875</v>
      </c>
      <c r="H79" s="82">
        <v>21875</v>
      </c>
      <c r="I79" t="s">
        <v>193</v>
      </c>
    </row>
    <row r="80" spans="1:9" ht="14.25">
      <c r="A80">
        <v>7420</v>
      </c>
      <c r="B80" t="s">
        <v>247</v>
      </c>
      <c r="C80" s="82">
        <v>0</v>
      </c>
      <c r="D80" s="82">
        <v>0</v>
      </c>
      <c r="E80" s="82">
        <v>0</v>
      </c>
      <c r="F80" s="82">
        <v>0</v>
      </c>
      <c r="G80" s="82">
        <v>0</v>
      </c>
      <c r="H80" s="82">
        <v>0</v>
      </c>
      <c r="I80" t="s">
        <v>193</v>
      </c>
    </row>
    <row r="81" spans="1:9" ht="14.25">
      <c r="A81">
        <v>7430</v>
      </c>
      <c r="B81" t="s">
        <v>248</v>
      </c>
      <c r="C81" s="82">
        <v>0</v>
      </c>
      <c r="D81" s="82">
        <v>0</v>
      </c>
      <c r="E81" s="82">
        <v>0</v>
      </c>
      <c r="F81" s="82">
        <v>0</v>
      </c>
      <c r="G81" s="82">
        <v>0</v>
      </c>
      <c r="H81" s="82">
        <v>0</v>
      </c>
      <c r="I81" t="s">
        <v>193</v>
      </c>
    </row>
    <row r="82" spans="1:9" ht="14.25">
      <c r="A82">
        <v>7500</v>
      </c>
      <c r="B82" t="s">
        <v>249</v>
      </c>
      <c r="C82" s="82">
        <v>0</v>
      </c>
      <c r="D82" s="82">
        <v>0</v>
      </c>
      <c r="E82" s="82">
        <v>0</v>
      </c>
      <c r="F82" s="82">
        <v>0</v>
      </c>
      <c r="G82" s="82">
        <v>0</v>
      </c>
      <c r="H82" s="82">
        <v>0</v>
      </c>
      <c r="I82" t="s">
        <v>193</v>
      </c>
    </row>
    <row r="83" spans="1:9" ht="14.25">
      <c r="A83">
        <v>7710</v>
      </c>
      <c r="B83" t="s">
        <v>250</v>
      </c>
      <c r="C83" s="82">
        <v>0</v>
      </c>
      <c r="D83" s="82">
        <v>2650</v>
      </c>
      <c r="E83" s="82">
        <v>2650</v>
      </c>
      <c r="F83" s="82">
        <v>0</v>
      </c>
      <c r="G83" s="82">
        <v>0</v>
      </c>
      <c r="H83" s="82">
        <v>0</v>
      </c>
      <c r="I83" t="s">
        <v>193</v>
      </c>
    </row>
    <row r="84" spans="1:9" ht="14.25">
      <c r="A84">
        <v>7720</v>
      </c>
      <c r="B84" t="s">
        <v>251</v>
      </c>
      <c r="C84" s="82">
        <v>0</v>
      </c>
      <c r="D84" s="82">
        <v>2178</v>
      </c>
      <c r="E84" s="82">
        <v>2178</v>
      </c>
      <c r="F84" s="82">
        <v>0</v>
      </c>
      <c r="G84" s="82">
        <v>4400</v>
      </c>
      <c r="H84" s="82">
        <v>4400</v>
      </c>
      <c r="I84" t="s">
        <v>193</v>
      </c>
    </row>
    <row r="85" spans="1:9" ht="14.25">
      <c r="A85">
        <v>7770</v>
      </c>
      <c r="B85" t="s">
        <v>252</v>
      </c>
      <c r="C85" s="82">
        <v>0</v>
      </c>
      <c r="D85" s="82">
        <v>3900</v>
      </c>
      <c r="E85" s="82">
        <v>3900</v>
      </c>
      <c r="F85" s="82">
        <v>0</v>
      </c>
      <c r="G85" s="82">
        <v>3682.75</v>
      </c>
      <c r="H85" s="82">
        <v>3682.75</v>
      </c>
      <c r="I85" t="s">
        <v>193</v>
      </c>
    </row>
    <row r="86" spans="1:9" ht="14.25">
      <c r="A86">
        <v>8050</v>
      </c>
      <c r="B86" t="s">
        <v>253</v>
      </c>
      <c r="C86" s="82">
        <v>0</v>
      </c>
      <c r="D86" s="82">
        <v>-6061.45</v>
      </c>
      <c r="E86" s="82">
        <v>-6061.45</v>
      </c>
      <c r="F86" s="82">
        <v>0</v>
      </c>
      <c r="G86" s="82">
        <v>-3645.88</v>
      </c>
      <c r="H86" s="82">
        <v>-3645.88</v>
      </c>
      <c r="I86" t="s">
        <v>193</v>
      </c>
    </row>
    <row r="87" spans="1:9" ht="14.25">
      <c r="A87">
        <v>8060</v>
      </c>
      <c r="B87" t="s">
        <v>254</v>
      </c>
      <c r="C87" s="82">
        <v>0</v>
      </c>
      <c r="D87" s="82">
        <v>0</v>
      </c>
      <c r="E87" s="82">
        <v>0</v>
      </c>
      <c r="F87" s="82">
        <v>0</v>
      </c>
      <c r="G87" s="82">
        <v>-30519.63</v>
      </c>
      <c r="H87" s="82">
        <v>-30519.63</v>
      </c>
      <c r="I87" t="s">
        <v>193</v>
      </c>
    </row>
    <row r="88" spans="1:9" ht="14.25">
      <c r="A88">
        <v>8150</v>
      </c>
      <c r="B88" t="s">
        <v>255</v>
      </c>
      <c r="C88" s="82">
        <v>0</v>
      </c>
      <c r="D88" s="82">
        <v>0</v>
      </c>
      <c r="E88" s="82">
        <v>0</v>
      </c>
      <c r="F88" s="82">
        <v>0</v>
      </c>
      <c r="G88" s="82">
        <v>0</v>
      </c>
      <c r="H88" s="82">
        <v>0</v>
      </c>
      <c r="I88" t="s">
        <v>193</v>
      </c>
    </row>
    <row r="89" spans="1:9" ht="14.25">
      <c r="A89">
        <v>8160</v>
      </c>
      <c r="B89" t="s">
        <v>256</v>
      </c>
      <c r="C89" s="82">
        <v>0</v>
      </c>
      <c r="D89" s="82">
        <v>13802.75</v>
      </c>
      <c r="E89" s="82">
        <v>13802.75</v>
      </c>
      <c r="F89" s="82">
        <v>0</v>
      </c>
      <c r="G89" s="82">
        <v>0</v>
      </c>
      <c r="H89" s="82">
        <v>0</v>
      </c>
      <c r="I89" t="s">
        <v>193</v>
      </c>
    </row>
    <row r="90" spans="1:9" ht="14.25">
      <c r="A90">
        <v>8800</v>
      </c>
      <c r="B90" t="s">
        <v>257</v>
      </c>
      <c r="C90" s="82">
        <v>0</v>
      </c>
      <c r="D90" s="82">
        <v>-43804.86</v>
      </c>
      <c r="E90" s="82">
        <v>-43804.86</v>
      </c>
      <c r="F90" s="82">
        <v>0</v>
      </c>
      <c r="G90" s="82">
        <v>683.66</v>
      </c>
      <c r="H90" s="82">
        <v>683.66</v>
      </c>
      <c r="I90" t="s">
        <v>193</v>
      </c>
    </row>
    <row r="91" spans="1:8" ht="14.25">
      <c r="A91" t="s">
        <v>216</v>
      </c>
      <c r="B91">
        <v>0</v>
      </c>
      <c r="C91" s="82">
        <v>0</v>
      </c>
      <c r="D91" s="82">
        <v>0</v>
      </c>
      <c r="E91" s="82">
        <v>0</v>
      </c>
      <c r="F91" s="82">
        <v>0</v>
      </c>
      <c r="G91" s="82">
        <v>0</v>
      </c>
      <c r="H91" s="82"/>
    </row>
  </sheetData>
  <sheetProtection selectLockedCells="1" selectUnlockedCells="1"/>
  <mergeCells count="2">
    <mergeCell ref="C5:E5"/>
    <mergeCell ref="F5:H5"/>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U41"/>
  <sheetViews>
    <sheetView workbookViewId="0" topLeftCell="A1">
      <selection activeCell="A2" sqref="A2"/>
    </sheetView>
  </sheetViews>
  <sheetFormatPr defaultColWidth="9.140625" defaultRowHeight="12.75"/>
  <cols>
    <col min="1" max="1" width="41.421875" style="85" customWidth="1"/>
    <col min="2" max="2" width="6.00390625" style="85" customWidth="1"/>
    <col min="3" max="3" width="13.28125" style="85" customWidth="1"/>
    <col min="4" max="4" width="14.28125" style="85" customWidth="1"/>
    <col min="5" max="5" width="13.28125" style="85" customWidth="1"/>
    <col min="6" max="6" width="14.28125" style="85" customWidth="1"/>
    <col min="7" max="254" width="11.57421875" style="85" customWidth="1"/>
    <col min="255" max="16384" width="11.7109375" style="0" customWidth="1"/>
  </cols>
  <sheetData>
    <row r="1" ht="48" customHeight="1">
      <c r="A1" s="103" t="s">
        <v>682</v>
      </c>
    </row>
    <row r="2" spans="4:6" ht="30" customHeight="1">
      <c r="D2" s="104" t="s">
        <v>630</v>
      </c>
      <c r="F2" s="104" t="s">
        <v>661</v>
      </c>
    </row>
    <row r="3" spans="3:255" s="104" customFormat="1" ht="12.75">
      <c r="C3" s="106">
        <v>2008</v>
      </c>
      <c r="D3" s="104" t="s">
        <v>640</v>
      </c>
      <c r="E3" s="106">
        <v>2007</v>
      </c>
      <c r="F3" s="104" t="s">
        <v>683</v>
      </c>
      <c r="IU3"/>
    </row>
    <row r="4" spans="3:255" s="104" customFormat="1" ht="12.75">
      <c r="C4"/>
      <c r="D4" s="104" t="s">
        <v>621</v>
      </c>
      <c r="E4"/>
      <c r="F4" s="104" t="s">
        <v>621</v>
      </c>
      <c r="IU4"/>
    </row>
    <row r="5" spans="1:2" ht="18" customHeight="1">
      <c r="A5" s="109" t="s">
        <v>41</v>
      </c>
      <c r="B5" s="104" t="s">
        <v>2</v>
      </c>
    </row>
    <row r="6" spans="1:6" ht="18" customHeight="1">
      <c r="A6" s="85" t="s">
        <v>42</v>
      </c>
      <c r="C6" s="85">
        <f>422290+6590+570-43659.5</f>
        <v>385790.5</v>
      </c>
      <c r="D6" s="85">
        <v>411992.95</v>
      </c>
      <c r="E6" s="85">
        <v>392115.9</v>
      </c>
      <c r="F6" s="85">
        <v>355340.1</v>
      </c>
    </row>
    <row r="7" spans="1:6" ht="12.75">
      <c r="A7" s="85" t="s">
        <v>684</v>
      </c>
      <c r="B7" s="85" t="s">
        <v>662</v>
      </c>
      <c r="C7" s="85">
        <v>0</v>
      </c>
      <c r="D7" s="85">
        <v>0</v>
      </c>
      <c r="E7" s="85">
        <v>0</v>
      </c>
      <c r="F7" s="85">
        <v>0</v>
      </c>
    </row>
    <row r="8" spans="1:255" s="89" customFormat="1" ht="21" customHeight="1">
      <c r="A8" s="89" t="s">
        <v>50</v>
      </c>
      <c r="C8" s="89">
        <f>SUM(C6:C7)</f>
        <v>385790.5</v>
      </c>
      <c r="D8" s="89">
        <f>SUM(D6:D7)</f>
        <v>411992.95</v>
      </c>
      <c r="E8" s="89">
        <v>392115.9</v>
      </c>
      <c r="F8" s="89">
        <v>355340.1</v>
      </c>
      <c r="IU8"/>
    </row>
    <row r="9" ht="27.75" customHeight="1">
      <c r="A9" s="109" t="s">
        <v>51</v>
      </c>
    </row>
    <row r="10" spans="1:6" ht="18.75" customHeight="1">
      <c r="A10" s="85" t="s">
        <v>562</v>
      </c>
      <c r="C10" s="85">
        <f>201251.01+981.6+13589.03+613.5</f>
        <v>216435.14</v>
      </c>
      <c r="D10" s="85">
        <v>228880.89899999998</v>
      </c>
      <c r="E10" s="85">
        <v>193678.5</v>
      </c>
      <c r="F10" s="85">
        <v>199495.3</v>
      </c>
    </row>
    <row r="11" spans="1:6" ht="12.75">
      <c r="A11" s="85" t="s">
        <v>685</v>
      </c>
      <c r="C11" s="85">
        <v>0</v>
      </c>
      <c r="D11" s="85">
        <v>0</v>
      </c>
      <c r="E11" s="85">
        <v>1760</v>
      </c>
      <c r="F11" s="85">
        <v>5347.78</v>
      </c>
    </row>
    <row r="12" spans="1:6" ht="12.75">
      <c r="A12" s="85" t="s">
        <v>53</v>
      </c>
      <c r="C12" s="85">
        <v>0</v>
      </c>
      <c r="D12" s="85">
        <v>9000</v>
      </c>
      <c r="E12" s="85">
        <v>11112.78</v>
      </c>
      <c r="F12" s="85">
        <v>9000</v>
      </c>
    </row>
    <row r="13" spans="1:6" ht="12.75">
      <c r="A13" s="85" t="s">
        <v>346</v>
      </c>
      <c r="C13" s="85">
        <v>4194</v>
      </c>
      <c r="D13" s="85">
        <v>25000</v>
      </c>
      <c r="E13" s="85">
        <v>21048.48</v>
      </c>
      <c r="F13" s="85">
        <v>15000</v>
      </c>
    </row>
    <row r="14" spans="1:6" ht="12.75">
      <c r="A14" s="85" t="s">
        <v>55</v>
      </c>
      <c r="C14" s="85">
        <v>18899</v>
      </c>
      <c r="D14" s="85">
        <v>12000</v>
      </c>
      <c r="E14" s="85">
        <v>0</v>
      </c>
      <c r="F14" s="85">
        <v>12000</v>
      </c>
    </row>
    <row r="15" spans="1:6" ht="12.75">
      <c r="A15" s="85" t="s">
        <v>60</v>
      </c>
      <c r="C15" s="85">
        <v>0</v>
      </c>
      <c r="D15" s="85">
        <v>10000</v>
      </c>
      <c r="E15" s="85">
        <v>0</v>
      </c>
      <c r="F15" s="85">
        <v>4000</v>
      </c>
    </row>
    <row r="16" spans="1:255" s="89" customFormat="1" ht="17.25" customHeight="1">
      <c r="A16" s="89" t="s">
        <v>686</v>
      </c>
      <c r="C16" s="89">
        <f>SUM(C10:C15)</f>
        <v>239528.14</v>
      </c>
      <c r="D16" s="89">
        <f>SUM(D10:D15)</f>
        <v>284880.899</v>
      </c>
      <c r="E16" s="89">
        <v>227599.76</v>
      </c>
      <c r="F16" s="89">
        <v>244843.08</v>
      </c>
      <c r="IU16"/>
    </row>
    <row r="17" spans="1:6" ht="28.5" customHeight="1">
      <c r="A17" s="85" t="s">
        <v>61</v>
      </c>
      <c r="C17" s="85">
        <v>5475.39</v>
      </c>
      <c r="D17" s="85">
        <v>50000</v>
      </c>
      <c r="E17" s="85">
        <v>26328.48</v>
      </c>
      <c r="F17" s="85">
        <v>60000</v>
      </c>
    </row>
    <row r="18" spans="1:6" ht="12.75">
      <c r="A18" s="85" t="s">
        <v>65</v>
      </c>
      <c r="C18" s="85">
        <v>0</v>
      </c>
      <c r="D18" s="85">
        <v>12000</v>
      </c>
      <c r="E18" s="85">
        <v>0</v>
      </c>
      <c r="F18" s="85">
        <v>0</v>
      </c>
    </row>
    <row r="19" spans="1:6" ht="12.75">
      <c r="A19" s="85" t="s">
        <v>66</v>
      </c>
      <c r="C19" s="85">
        <v>15850</v>
      </c>
      <c r="D19" s="85">
        <v>12000</v>
      </c>
      <c r="E19" s="85">
        <v>28406.25</v>
      </c>
      <c r="F19" s="85">
        <v>12000</v>
      </c>
    </row>
    <row r="20" spans="1:255" s="89" customFormat="1" ht="17.25" customHeight="1">
      <c r="A20" s="89" t="s">
        <v>687</v>
      </c>
      <c r="C20" s="89">
        <f>SUM(C17:C19)</f>
        <v>21325.39</v>
      </c>
      <c r="D20" s="89">
        <f>SUM(D17:D19)</f>
        <v>74000</v>
      </c>
      <c r="E20" s="89">
        <v>54734.73</v>
      </c>
      <c r="F20" s="89">
        <v>72000</v>
      </c>
      <c r="IU20"/>
    </row>
    <row r="22" spans="1:6" ht="12.75">
      <c r="A22" s="85" t="s">
        <v>68</v>
      </c>
      <c r="C22" s="85">
        <f>18750+1063</f>
        <v>19813</v>
      </c>
      <c r="D22" s="85">
        <v>15000</v>
      </c>
      <c r="E22" s="85">
        <v>16313</v>
      </c>
      <c r="F22" s="85">
        <v>15000</v>
      </c>
    </row>
    <row r="23" spans="1:6" ht="12.75">
      <c r="A23" s="85" t="s">
        <v>70</v>
      </c>
      <c r="C23" s="85">
        <v>0</v>
      </c>
      <c r="D23" s="85">
        <v>10000</v>
      </c>
      <c r="E23" s="85">
        <v>6449.23</v>
      </c>
      <c r="F23" s="85">
        <v>10000</v>
      </c>
    </row>
    <row r="24" spans="1:6" ht="12.75">
      <c r="A24" s="85" t="s">
        <v>71</v>
      </c>
      <c r="C24" s="85">
        <v>8954.84</v>
      </c>
      <c r="D24" s="85">
        <v>5000</v>
      </c>
      <c r="E24" s="85">
        <v>4700</v>
      </c>
      <c r="F24" s="85">
        <v>5000</v>
      </c>
    </row>
    <row r="25" spans="1:6" ht="12.75">
      <c r="A25" s="85" t="s">
        <v>72</v>
      </c>
      <c r="B25" s="85" t="s">
        <v>665</v>
      </c>
      <c r="C25" s="85">
        <v>0</v>
      </c>
      <c r="D25" s="85">
        <v>1500</v>
      </c>
      <c r="E25" s="85">
        <v>1210</v>
      </c>
      <c r="F25" s="85">
        <v>1500</v>
      </c>
    </row>
    <row r="26" spans="1:6" ht="12.75">
      <c r="A26" s="85" t="s">
        <v>73</v>
      </c>
      <c r="C26" s="85">
        <v>1700</v>
      </c>
      <c r="D26" s="85">
        <v>3000</v>
      </c>
      <c r="E26" s="85">
        <v>345</v>
      </c>
      <c r="F26" s="85">
        <v>3000</v>
      </c>
    </row>
    <row r="27" spans="1:4" ht="12.75">
      <c r="A27" s="85" t="s">
        <v>74</v>
      </c>
      <c r="C27" s="85">
        <v>10952</v>
      </c>
      <c r="D27" s="85">
        <v>10000</v>
      </c>
    </row>
    <row r="28" spans="1:6" ht="44.25" customHeight="1">
      <c r="A28" s="85" t="s">
        <v>75</v>
      </c>
      <c r="C28" s="85">
        <f>12.9+0+0</f>
        <v>12.9</v>
      </c>
      <c r="D28" s="85">
        <f>3500+500+1000</f>
        <v>5000</v>
      </c>
      <c r="E28" s="85">
        <v>9358.16</v>
      </c>
      <c r="F28" s="85">
        <v>5000</v>
      </c>
    </row>
    <row r="29" spans="1:255" s="89" customFormat="1" ht="17.25" customHeight="1">
      <c r="A29" s="89" t="s">
        <v>688</v>
      </c>
      <c r="C29" s="89">
        <f>SUM(C22:C28)</f>
        <v>41432.740000000005</v>
      </c>
      <c r="D29" s="89">
        <f>SUM(D22:D28)</f>
        <v>49500</v>
      </c>
      <c r="E29" s="89">
        <v>38375.39</v>
      </c>
      <c r="F29" s="89">
        <v>39500</v>
      </c>
      <c r="IU29"/>
    </row>
    <row r="30" spans="1:255" s="89" customFormat="1" ht="25.5" customHeight="1">
      <c r="A30" s="89" t="s">
        <v>78</v>
      </c>
      <c r="C30" s="89">
        <f>C16+C20+C29</f>
        <v>302286.27</v>
      </c>
      <c r="D30" s="89">
        <f>D16+D20+D29</f>
        <v>408380.899</v>
      </c>
      <c r="E30" s="89">
        <v>320709.88</v>
      </c>
      <c r="F30" s="89">
        <v>356343.08</v>
      </c>
      <c r="IU30"/>
    </row>
    <row r="31" spans="1:255" s="109" customFormat="1" ht="56.25" customHeight="1">
      <c r="A31" s="109" t="s">
        <v>79</v>
      </c>
      <c r="C31" s="109">
        <f>C8-C30</f>
        <v>83504.22999999998</v>
      </c>
      <c r="D31" s="109">
        <f>D8-D30</f>
        <v>3612.051000000036</v>
      </c>
      <c r="E31" s="109">
        <v>71406.02</v>
      </c>
      <c r="F31" s="109">
        <v>-1002.9799999999814</v>
      </c>
      <c r="IU31"/>
    </row>
    <row r="32" ht="33" customHeight="1">
      <c r="A32" s="89" t="s">
        <v>80</v>
      </c>
    </row>
    <row r="33" spans="1:6" ht="18" customHeight="1">
      <c r="A33" s="85" t="s">
        <v>81</v>
      </c>
      <c r="C33" s="85">
        <v>31579.96</v>
      </c>
      <c r="D33" s="85">
        <v>20000</v>
      </c>
      <c r="E33" s="85">
        <v>20520.98</v>
      </c>
      <c r="F33" s="85">
        <v>14730.56</v>
      </c>
    </row>
    <row r="34" spans="1:6" ht="12.75">
      <c r="A34" s="85" t="s">
        <v>82</v>
      </c>
      <c r="C34" s="85">
        <v>2283.5</v>
      </c>
      <c r="D34" s="85">
        <v>1600</v>
      </c>
      <c r="E34" s="85">
        <v>0</v>
      </c>
      <c r="F34" s="85">
        <v>0</v>
      </c>
    </row>
    <row r="35" spans="1:6" ht="12.75">
      <c r="A35" s="85" t="s">
        <v>641</v>
      </c>
      <c r="B35" s="85" t="s">
        <v>286</v>
      </c>
      <c r="C35" s="85">
        <v>115241.31</v>
      </c>
      <c r="D35" s="85">
        <v>0</v>
      </c>
      <c r="E35" s="85">
        <v>0</v>
      </c>
      <c r="F35" s="85">
        <v>0</v>
      </c>
    </row>
    <row r="36" spans="1:6" ht="12.75">
      <c r="A36" s="85" t="s">
        <v>642</v>
      </c>
      <c r="B36" s="119" t="s">
        <v>286</v>
      </c>
      <c r="C36" s="85">
        <v>0</v>
      </c>
      <c r="D36" s="85">
        <v>0</v>
      </c>
      <c r="E36" s="85">
        <v>39675.05</v>
      </c>
      <c r="F36" s="85">
        <v>0</v>
      </c>
    </row>
    <row r="37" spans="1:255" s="89" customFormat="1" ht="17.25" customHeight="1">
      <c r="A37" s="89" t="s">
        <v>86</v>
      </c>
      <c r="C37" s="89">
        <f>C33-C34+C35-C36</f>
        <v>144537.77</v>
      </c>
      <c r="D37" s="89">
        <f>D33-D34+D35-D36</f>
        <v>18400</v>
      </c>
      <c r="E37" s="89">
        <v>-19154.07</v>
      </c>
      <c r="F37" s="89">
        <v>14730.56</v>
      </c>
      <c r="IU37"/>
    </row>
    <row r="38" spans="1:255" s="89" customFormat="1" ht="31.5" customHeight="1">
      <c r="A38" s="120" t="s">
        <v>87</v>
      </c>
      <c r="C38" s="89">
        <f>C31+C37</f>
        <v>228041.99999999997</v>
      </c>
      <c r="D38" s="89">
        <f>D31+D37</f>
        <v>22012.051000000036</v>
      </c>
      <c r="E38" s="89">
        <v>52251.95</v>
      </c>
      <c r="F38" s="89">
        <v>13727.58</v>
      </c>
      <c r="IU38"/>
    </row>
    <row r="39" ht="27.75" customHeight="1"/>
    <row r="40" ht="12.75">
      <c r="A40" s="85" t="s">
        <v>689</v>
      </c>
    </row>
    <row r="41" ht="12.75">
      <c r="A41" s="85" t="s">
        <v>690</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51.xml><?xml version="1.0" encoding="utf-8"?>
<worksheet xmlns="http://schemas.openxmlformats.org/spreadsheetml/2006/main" xmlns:r="http://schemas.openxmlformats.org/officeDocument/2006/relationships">
  <dimension ref="A1:IU40"/>
  <sheetViews>
    <sheetView workbookViewId="0" topLeftCell="A1">
      <selection activeCell="A1" sqref="A1"/>
    </sheetView>
  </sheetViews>
  <sheetFormatPr defaultColWidth="9.140625" defaultRowHeight="12.75"/>
  <cols>
    <col min="1" max="1" width="41.421875" style="85" customWidth="1"/>
    <col min="2" max="2" width="6.00390625" style="85" customWidth="1"/>
    <col min="3" max="3" width="13.28125" style="85" customWidth="1"/>
    <col min="4" max="4" width="14.28125" style="85" customWidth="1"/>
    <col min="5" max="5" width="13.28125" style="85" customWidth="1"/>
    <col min="6" max="254" width="11.57421875" style="85" customWidth="1"/>
    <col min="255" max="16384" width="11.7109375" style="0" customWidth="1"/>
  </cols>
  <sheetData>
    <row r="1" ht="46.5" customHeight="1">
      <c r="A1" s="103" t="s">
        <v>691</v>
      </c>
    </row>
    <row r="2" spans="4:5" ht="12.75">
      <c r="D2" s="104" t="s">
        <v>661</v>
      </c>
      <c r="E2" s="104" t="s">
        <v>671</v>
      </c>
    </row>
    <row r="3" spans="3:255" s="104" customFormat="1" ht="12.75">
      <c r="C3" s="106">
        <v>2007</v>
      </c>
      <c r="D3" s="104" t="s">
        <v>683</v>
      </c>
      <c r="E3" s="106">
        <v>2006</v>
      </c>
      <c r="IU3"/>
    </row>
    <row r="4" spans="3:255" s="104" customFormat="1" ht="12.75">
      <c r="C4"/>
      <c r="D4" s="104" t="s">
        <v>621</v>
      </c>
      <c r="E4"/>
      <c r="IU4"/>
    </row>
    <row r="5" spans="1:2" ht="18" customHeight="1">
      <c r="A5" s="109" t="s">
        <v>41</v>
      </c>
      <c r="B5" s="104" t="s">
        <v>2</v>
      </c>
    </row>
    <row r="6" spans="1:5" ht="18" customHeight="1">
      <c r="A6" s="85" t="s">
        <v>42</v>
      </c>
      <c r="C6" s="85">
        <v>392115.9</v>
      </c>
      <c r="D6" s="85">
        <v>355340.1</v>
      </c>
      <c r="E6" s="85">
        <v>355425.58</v>
      </c>
    </row>
    <row r="7" spans="1:5" ht="12.75">
      <c r="A7" s="85" t="s">
        <v>684</v>
      </c>
      <c r="C7" s="85">
        <v>0</v>
      </c>
      <c r="D7" s="85">
        <v>0</v>
      </c>
      <c r="E7" s="85">
        <v>44507.5</v>
      </c>
    </row>
    <row r="8" spans="1:255" s="89" customFormat="1" ht="21" customHeight="1">
      <c r="A8" s="89" t="s">
        <v>50</v>
      </c>
      <c r="C8" s="89">
        <f>SUM(C6:C7)</f>
        <v>392115.9</v>
      </c>
      <c r="D8" s="89">
        <f>SUM(D6:D7)</f>
        <v>355340.1</v>
      </c>
      <c r="E8" s="89">
        <f>SUM(E6:E7)</f>
        <v>399933.08</v>
      </c>
      <c r="IU8"/>
    </row>
    <row r="9" ht="27.75" customHeight="1">
      <c r="A9" s="109" t="s">
        <v>51</v>
      </c>
    </row>
    <row r="10" spans="1:5" ht="18.75" customHeight="1">
      <c r="A10" s="85" t="s">
        <v>52</v>
      </c>
      <c r="C10" s="85">
        <v>193678.5</v>
      </c>
      <c r="D10" s="85">
        <v>199495.3</v>
      </c>
      <c r="E10" s="85">
        <v>189979.2</v>
      </c>
    </row>
    <row r="11" spans="1:5" ht="12.75">
      <c r="A11" s="85" t="s">
        <v>685</v>
      </c>
      <c r="C11" s="85">
        <v>1760</v>
      </c>
      <c r="D11" s="85">
        <v>5347.78</v>
      </c>
      <c r="E11" s="85">
        <v>2600</v>
      </c>
    </row>
    <row r="12" spans="1:5" ht="12.75">
      <c r="A12" s="85" t="s">
        <v>53</v>
      </c>
      <c r="C12" s="85">
        <v>11112.78</v>
      </c>
      <c r="D12" s="85">
        <v>9000</v>
      </c>
      <c r="E12" s="85">
        <v>9525.81</v>
      </c>
    </row>
    <row r="13" spans="1:5" ht="12.75">
      <c r="A13" s="85" t="s">
        <v>346</v>
      </c>
      <c r="C13" s="85">
        <v>21048.48</v>
      </c>
      <c r="D13" s="85">
        <v>15000</v>
      </c>
      <c r="E13" s="85">
        <v>295.06</v>
      </c>
    </row>
    <row r="14" spans="1:5" ht="12.75">
      <c r="A14" s="85" t="s">
        <v>55</v>
      </c>
      <c r="C14" s="85">
        <v>0</v>
      </c>
      <c r="D14" s="85">
        <v>12000</v>
      </c>
      <c r="E14" s="85">
        <v>0</v>
      </c>
    </row>
    <row r="15" spans="1:5" ht="12.75">
      <c r="A15" s="85" t="s">
        <v>692</v>
      </c>
      <c r="C15" s="85">
        <v>0</v>
      </c>
      <c r="D15" s="85">
        <v>4000</v>
      </c>
      <c r="E15" s="85">
        <v>21965.48</v>
      </c>
    </row>
    <row r="16" spans="1:255" s="89" customFormat="1" ht="17.25" customHeight="1">
      <c r="A16" s="89" t="s">
        <v>686</v>
      </c>
      <c r="C16" s="89">
        <f>SUM(C10:C15)</f>
        <v>227599.76</v>
      </c>
      <c r="D16" s="89">
        <f>SUM(D10:D15)</f>
        <v>244843.08</v>
      </c>
      <c r="E16" s="89">
        <f>SUM(E10:E15)</f>
        <v>224365.55000000002</v>
      </c>
      <c r="IU16"/>
    </row>
    <row r="17" spans="1:5" ht="28.5" customHeight="1">
      <c r="A17" s="85" t="s">
        <v>693</v>
      </c>
      <c r="C17" s="85">
        <v>26328.48</v>
      </c>
      <c r="D17" s="85">
        <v>60000</v>
      </c>
      <c r="E17" s="85">
        <v>78937.51</v>
      </c>
    </row>
    <row r="18" spans="1:5" ht="12.75">
      <c r="A18" s="85" t="s">
        <v>65</v>
      </c>
      <c r="C18" s="85">
        <v>0</v>
      </c>
      <c r="D18" s="85">
        <v>0</v>
      </c>
      <c r="E18" s="85">
        <v>0</v>
      </c>
    </row>
    <row r="19" spans="1:5" ht="12.75">
      <c r="A19" s="85" t="s">
        <v>694</v>
      </c>
      <c r="C19" s="85">
        <v>28406.25</v>
      </c>
      <c r="D19" s="85">
        <v>12000</v>
      </c>
      <c r="E19" s="85">
        <v>11812.51</v>
      </c>
    </row>
    <row r="20" spans="1:255" s="89" customFormat="1" ht="17.25" customHeight="1">
      <c r="A20" s="89" t="s">
        <v>687</v>
      </c>
      <c r="C20" s="89">
        <f>SUM(C17:C19)</f>
        <v>54734.729999999996</v>
      </c>
      <c r="D20" s="89">
        <f>SUM(D17:D19)</f>
        <v>72000</v>
      </c>
      <c r="E20" s="89">
        <f>SUM(E17:E19)</f>
        <v>90750.01999999999</v>
      </c>
      <c r="IU20"/>
    </row>
    <row r="22" spans="1:5" ht="12.75">
      <c r="A22" s="85" t="s">
        <v>68</v>
      </c>
      <c r="C22" s="85">
        <v>16313</v>
      </c>
      <c r="D22" s="85">
        <v>15000</v>
      </c>
      <c r="E22" s="85">
        <v>12250</v>
      </c>
    </row>
    <row r="23" spans="1:5" ht="12.75">
      <c r="A23" s="85" t="s">
        <v>70</v>
      </c>
      <c r="C23" s="85">
        <v>6449.23</v>
      </c>
      <c r="D23" s="85">
        <v>10000</v>
      </c>
      <c r="E23" s="85">
        <v>5135</v>
      </c>
    </row>
    <row r="24" spans="1:5" ht="12.75">
      <c r="A24" s="85" t="s">
        <v>71</v>
      </c>
      <c r="C24" s="85">
        <v>4700</v>
      </c>
      <c r="D24" s="85">
        <v>5000</v>
      </c>
      <c r="E24" s="85">
        <v>911.84</v>
      </c>
    </row>
    <row r="25" spans="1:5" ht="12.75">
      <c r="A25" s="85" t="s">
        <v>72</v>
      </c>
      <c r="C25" s="85">
        <v>1210</v>
      </c>
      <c r="D25" s="85">
        <v>1500</v>
      </c>
      <c r="E25" s="85">
        <v>0</v>
      </c>
    </row>
    <row r="26" spans="1:5" ht="12.75">
      <c r="A26" s="85" t="s">
        <v>73</v>
      </c>
      <c r="C26" s="85">
        <v>345</v>
      </c>
      <c r="D26" s="85">
        <v>3000</v>
      </c>
      <c r="E26" s="85">
        <v>6923</v>
      </c>
    </row>
    <row r="27" spans="1:5" ht="12.75">
      <c r="A27" s="85" t="s">
        <v>695</v>
      </c>
      <c r="C27" s="85">
        <v>9358.16</v>
      </c>
      <c r="D27" s="85">
        <v>5000</v>
      </c>
      <c r="E27" s="85">
        <v>9534.29</v>
      </c>
    </row>
    <row r="28" spans="1:255" s="89" customFormat="1" ht="17.25" customHeight="1">
      <c r="A28" s="89" t="s">
        <v>688</v>
      </c>
      <c r="C28" s="89">
        <f>SUM(C22:C27)</f>
        <v>38375.39</v>
      </c>
      <c r="D28" s="89">
        <f>SUM(D22:D27)</f>
        <v>39500</v>
      </c>
      <c r="E28" s="89">
        <f>SUM(E22:E27)</f>
        <v>34754.130000000005</v>
      </c>
      <c r="IU28"/>
    </row>
    <row r="29" spans="1:255" s="89" customFormat="1" ht="25.5" customHeight="1">
      <c r="A29" s="89" t="s">
        <v>78</v>
      </c>
      <c r="C29" s="89">
        <f>C16+C20+C28</f>
        <v>320709.88</v>
      </c>
      <c r="D29" s="89">
        <f>D16+D20+D28</f>
        <v>356343.07999999996</v>
      </c>
      <c r="E29" s="89">
        <f>E16+E20+E28</f>
        <v>349869.7</v>
      </c>
      <c r="IU29"/>
    </row>
    <row r="30" spans="1:255" s="109" customFormat="1" ht="26.25" customHeight="1">
      <c r="A30" s="109" t="s">
        <v>79</v>
      </c>
      <c r="C30" s="109">
        <f>C8-C29</f>
        <v>71406.02000000002</v>
      </c>
      <c r="D30" s="109">
        <f>D8-D29</f>
        <v>-1002.9799999999814</v>
      </c>
      <c r="E30" s="109">
        <f>E8-E29</f>
        <v>50063.380000000005</v>
      </c>
      <c r="IU30"/>
    </row>
    <row r="31" ht="33" customHeight="1">
      <c r="A31" s="89" t="s">
        <v>80</v>
      </c>
    </row>
    <row r="32" spans="1:5" ht="18" customHeight="1">
      <c r="A32" s="85" t="s">
        <v>81</v>
      </c>
      <c r="C32" s="85">
        <v>20520.98</v>
      </c>
      <c r="D32" s="85">
        <v>14730.56</v>
      </c>
      <c r="E32" s="85">
        <v>14730.56</v>
      </c>
    </row>
    <row r="33" spans="1:5" ht="12.75">
      <c r="A33" s="85" t="s">
        <v>82</v>
      </c>
      <c r="C33" s="85">
        <v>0</v>
      </c>
      <c r="D33" s="85">
        <v>0</v>
      </c>
      <c r="E33" s="85">
        <v>1765.51</v>
      </c>
    </row>
    <row r="34" spans="1:5" ht="12.75">
      <c r="A34" s="85" t="s">
        <v>641</v>
      </c>
      <c r="C34" s="85">
        <v>0</v>
      </c>
      <c r="D34" s="85">
        <v>0</v>
      </c>
      <c r="E34" s="85">
        <v>0</v>
      </c>
    </row>
    <row r="35" spans="1:5" ht="12.75">
      <c r="A35" s="85" t="s">
        <v>642</v>
      </c>
      <c r="B35" s="119">
        <v>3</v>
      </c>
      <c r="C35" s="85">
        <v>39675.05</v>
      </c>
      <c r="D35" s="85">
        <v>0</v>
      </c>
      <c r="E35" s="85">
        <v>15241.54</v>
      </c>
    </row>
    <row r="36" spans="1:255" s="89" customFormat="1" ht="17.25" customHeight="1">
      <c r="A36" s="89" t="s">
        <v>86</v>
      </c>
      <c r="C36" s="89">
        <f>C32-C33+C34-C35</f>
        <v>-19154.070000000003</v>
      </c>
      <c r="D36" s="89">
        <f>D32-D33+D34-D35</f>
        <v>14730.56</v>
      </c>
      <c r="E36" s="89">
        <f>E32-E33+E34-E35</f>
        <v>-2276.4900000000016</v>
      </c>
      <c r="IU36"/>
    </row>
    <row r="37" spans="1:255" s="89" customFormat="1" ht="31.5" customHeight="1">
      <c r="A37" s="120" t="s">
        <v>87</v>
      </c>
      <c r="C37" s="89">
        <f>C30+C36</f>
        <v>52251.95000000001</v>
      </c>
      <c r="D37" s="89">
        <f>D30+D36</f>
        <v>13727.580000000018</v>
      </c>
      <c r="E37" s="89">
        <f>E30+E36</f>
        <v>47786.89</v>
      </c>
      <c r="IU37"/>
    </row>
    <row r="38" ht="27.75" customHeight="1"/>
    <row r="39" ht="12.75">
      <c r="A39" s="85" t="s">
        <v>696</v>
      </c>
    </row>
    <row r="40" ht="12.75">
      <c r="A40" s="85" t="s">
        <v>697</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1:IV40"/>
  <sheetViews>
    <sheetView workbookViewId="0" topLeftCell="A1">
      <selection activeCell="A23" sqref="A23"/>
    </sheetView>
  </sheetViews>
  <sheetFormatPr defaultColWidth="9.140625" defaultRowHeight="12.75"/>
  <cols>
    <col min="1" max="1" width="41.421875" style="85" customWidth="1"/>
    <col min="2" max="2" width="6.00390625" style="85" customWidth="1"/>
    <col min="3" max="3" width="13.28125" style="85" customWidth="1"/>
    <col min="4" max="4" width="15.140625" style="85" customWidth="1"/>
    <col min="5" max="5" width="14.00390625" style="85" customWidth="1"/>
    <col min="6" max="6" width="13.28125" style="85" customWidth="1"/>
    <col min="7" max="255" width="11.57421875" style="85" customWidth="1"/>
    <col min="256" max="16384" width="11.7109375" style="0" customWidth="1"/>
  </cols>
  <sheetData>
    <row r="1" ht="46.5" customHeight="1">
      <c r="A1" s="103" t="s">
        <v>691</v>
      </c>
    </row>
    <row r="3" spans="3:256" s="104" customFormat="1" ht="12.75">
      <c r="C3" s="106">
        <v>2006</v>
      </c>
      <c r="D3" s="104" t="s">
        <v>698</v>
      </c>
      <c r="E3" s="104" t="s">
        <v>698</v>
      </c>
      <c r="F3" s="106">
        <v>2005</v>
      </c>
      <c r="IV3"/>
    </row>
    <row r="4" spans="3:256" s="104" customFormat="1" ht="12.75">
      <c r="C4"/>
      <c r="D4" s="104" t="s">
        <v>621</v>
      </c>
      <c r="E4" s="104" t="s">
        <v>699</v>
      </c>
      <c r="F4"/>
      <c r="IV4"/>
    </row>
    <row r="5" spans="1:2" ht="18" customHeight="1">
      <c r="A5" s="109" t="s">
        <v>41</v>
      </c>
      <c r="B5" s="104" t="s">
        <v>2</v>
      </c>
    </row>
    <row r="6" spans="1:6" ht="18" customHeight="1">
      <c r="A6" s="85" t="s">
        <v>42</v>
      </c>
      <c r="C6" s="85">
        <v>355425.58</v>
      </c>
      <c r="D6" s="85">
        <v>355189.55</v>
      </c>
      <c r="E6" s="85">
        <v>362260</v>
      </c>
      <c r="F6" s="85">
        <v>355275.1</v>
      </c>
    </row>
    <row r="7" spans="1:6" ht="12.75">
      <c r="A7" s="85" t="s">
        <v>684</v>
      </c>
      <c r="C7" s="85">
        <v>44507.5</v>
      </c>
      <c r="D7" s="85">
        <v>0</v>
      </c>
      <c r="E7" s="85">
        <v>0</v>
      </c>
      <c r="F7" s="85">
        <v>0</v>
      </c>
    </row>
    <row r="8" spans="1:256" s="89" customFormat="1" ht="21" customHeight="1">
      <c r="A8" s="89" t="s">
        <v>50</v>
      </c>
      <c r="C8" s="89">
        <f>SUM(C6:C7)</f>
        <v>399933.08</v>
      </c>
      <c r="D8" s="89">
        <f>SUM(D6:D7)</f>
        <v>355189.55</v>
      </c>
      <c r="E8" s="89">
        <f>SUM(E6:E7)</f>
        <v>362260</v>
      </c>
      <c r="F8" s="89">
        <f>SUM(F6:F7)</f>
        <v>355275.1</v>
      </c>
      <c r="IV8"/>
    </row>
    <row r="9" ht="27.75" customHeight="1">
      <c r="A9" s="109" t="s">
        <v>51</v>
      </c>
    </row>
    <row r="10" spans="1:6" ht="18.75" customHeight="1">
      <c r="A10" s="85" t="s">
        <v>700</v>
      </c>
      <c r="C10" s="85">
        <v>189979.2</v>
      </c>
      <c r="D10" s="85">
        <v>188331.91</v>
      </c>
      <c r="E10" s="85">
        <v>225365</v>
      </c>
      <c r="F10" s="85">
        <v>181500.98</v>
      </c>
    </row>
    <row r="11" spans="1:6" ht="12.75">
      <c r="A11" s="85" t="s">
        <v>685</v>
      </c>
      <c r="C11" s="85">
        <v>2600</v>
      </c>
      <c r="D11" s="85">
        <v>6000</v>
      </c>
      <c r="E11" s="85">
        <v>0</v>
      </c>
      <c r="F11" s="85">
        <v>0</v>
      </c>
    </row>
    <row r="12" spans="1:6" ht="12.75">
      <c r="A12" s="85" t="s">
        <v>53</v>
      </c>
      <c r="C12" s="85">
        <v>9525.81</v>
      </c>
      <c r="D12" s="85">
        <v>6000</v>
      </c>
      <c r="E12" s="85">
        <v>2300</v>
      </c>
      <c r="F12" s="85">
        <v>5529.52</v>
      </c>
    </row>
    <row r="13" spans="1:6" ht="12.75">
      <c r="A13" s="85" t="s">
        <v>346</v>
      </c>
      <c r="C13" s="85">
        <v>295.06</v>
      </c>
      <c r="D13" s="85">
        <v>30000</v>
      </c>
      <c r="E13" s="85">
        <v>30000</v>
      </c>
      <c r="F13" s="85">
        <v>15806.36</v>
      </c>
    </row>
    <row r="14" spans="1:6" ht="12.75">
      <c r="A14" s="85" t="s">
        <v>55</v>
      </c>
      <c r="C14" s="85">
        <v>0</v>
      </c>
      <c r="D14" s="85">
        <v>6000</v>
      </c>
      <c r="E14" s="85">
        <v>0</v>
      </c>
      <c r="F14" s="85">
        <v>0</v>
      </c>
    </row>
    <row r="15" spans="1:6" ht="12.75">
      <c r="A15" s="85" t="s">
        <v>692</v>
      </c>
      <c r="C15" s="85">
        <v>21965.48</v>
      </c>
      <c r="D15" s="85">
        <v>10000</v>
      </c>
      <c r="E15" s="85">
        <v>10000</v>
      </c>
      <c r="F15" s="85">
        <v>0</v>
      </c>
    </row>
    <row r="16" spans="1:256" s="89" customFormat="1" ht="17.25" customHeight="1">
      <c r="A16" s="89" t="s">
        <v>701</v>
      </c>
      <c r="C16" s="89">
        <f>SUM(C10:C15)</f>
        <v>224365.55000000002</v>
      </c>
      <c r="D16" s="89">
        <f>SUM(D10:D15)</f>
        <v>246331.91</v>
      </c>
      <c r="E16" s="89">
        <f>SUM(E10:E15)</f>
        <v>267665</v>
      </c>
      <c r="F16" s="89">
        <f>SUM(F10:F15)</f>
        <v>202836.86000000002</v>
      </c>
      <c r="IV16"/>
    </row>
    <row r="17" spans="1:6" ht="28.5" customHeight="1">
      <c r="A17" s="85" t="s">
        <v>693</v>
      </c>
      <c r="C17" s="85">
        <v>78937.51</v>
      </c>
      <c r="D17" s="85">
        <v>40000</v>
      </c>
      <c r="E17" s="85">
        <v>45000</v>
      </c>
      <c r="F17" s="85">
        <v>45530.5</v>
      </c>
    </row>
    <row r="18" spans="1:6" ht="12.75">
      <c r="A18" s="85" t="s">
        <v>702</v>
      </c>
      <c r="C18" s="85">
        <v>0</v>
      </c>
      <c r="D18" s="85">
        <v>1500</v>
      </c>
      <c r="E18" s="85">
        <v>1500</v>
      </c>
      <c r="F18" s="85">
        <v>0</v>
      </c>
    </row>
    <row r="19" spans="1:6" ht="12.75">
      <c r="A19" s="85" t="s">
        <v>703</v>
      </c>
      <c r="C19" s="85">
        <v>11812.51</v>
      </c>
      <c r="D19" s="85">
        <v>7500</v>
      </c>
      <c r="E19" s="85">
        <v>6000</v>
      </c>
      <c r="F19" s="85">
        <v>7113</v>
      </c>
    </row>
    <row r="20" spans="1:256" s="89" customFormat="1" ht="17.25" customHeight="1">
      <c r="A20" s="89" t="s">
        <v>704</v>
      </c>
      <c r="C20" s="89">
        <f>SUM(C17:C19)</f>
        <v>90750.01999999999</v>
      </c>
      <c r="D20" s="89">
        <f>SUM(D17:D19)</f>
        <v>49000</v>
      </c>
      <c r="E20" s="89">
        <f>SUM(E17:E19)</f>
        <v>52500</v>
      </c>
      <c r="F20" s="89">
        <f>SUM(F17:F19)</f>
        <v>52643.5</v>
      </c>
      <c r="IV20"/>
    </row>
    <row r="22" spans="1:6" ht="12.75">
      <c r="A22" s="85" t="s">
        <v>68</v>
      </c>
      <c r="C22" s="85">
        <v>12250</v>
      </c>
      <c r="D22" s="85">
        <v>15000</v>
      </c>
      <c r="E22" s="85">
        <v>15000</v>
      </c>
      <c r="F22" s="85">
        <v>12359</v>
      </c>
    </row>
    <row r="23" spans="1:6" ht="12.75">
      <c r="A23" s="85" t="s">
        <v>70</v>
      </c>
      <c r="C23" s="85">
        <v>5135</v>
      </c>
      <c r="D23" s="85">
        <v>10000</v>
      </c>
      <c r="E23" s="85">
        <v>10000</v>
      </c>
      <c r="F23" s="85">
        <v>0</v>
      </c>
    </row>
    <row r="24" spans="1:6" ht="12.75">
      <c r="A24" s="85" t="s">
        <v>705</v>
      </c>
      <c r="C24" s="85">
        <v>911.84</v>
      </c>
      <c r="D24" s="85">
        <v>5000</v>
      </c>
      <c r="E24" s="85">
        <v>5000</v>
      </c>
      <c r="F24" s="85">
        <v>4428</v>
      </c>
    </row>
    <row r="25" spans="1:6" ht="12.75">
      <c r="A25" s="85" t="s">
        <v>72</v>
      </c>
      <c r="C25" s="85">
        <v>0</v>
      </c>
      <c r="D25" s="85">
        <v>1500</v>
      </c>
      <c r="E25" s="85">
        <v>1500</v>
      </c>
      <c r="F25" s="85">
        <v>1263</v>
      </c>
    </row>
    <row r="26" spans="1:6" ht="12.75">
      <c r="A26" s="85" t="s">
        <v>73</v>
      </c>
      <c r="C26" s="85">
        <v>6923</v>
      </c>
      <c r="D26" s="85">
        <v>3000</v>
      </c>
      <c r="E26" s="85">
        <v>22000</v>
      </c>
      <c r="F26" s="85">
        <v>22820.49</v>
      </c>
    </row>
    <row r="27" spans="1:6" ht="12.75">
      <c r="A27" s="85" t="s">
        <v>695</v>
      </c>
      <c r="C27" s="85">
        <v>9534.29</v>
      </c>
      <c r="D27" s="85">
        <v>10000</v>
      </c>
      <c r="E27" s="85">
        <v>10000</v>
      </c>
      <c r="F27" s="85">
        <v>4064.09</v>
      </c>
    </row>
    <row r="28" spans="1:256" s="89" customFormat="1" ht="17.25" customHeight="1">
      <c r="A28" s="89" t="s">
        <v>688</v>
      </c>
      <c r="C28" s="89">
        <f>SUM(C22:C27)</f>
        <v>34754.130000000005</v>
      </c>
      <c r="D28" s="89">
        <f>SUM(D22:D27)</f>
        <v>44500</v>
      </c>
      <c r="E28" s="89">
        <f>SUM(E22:E27)</f>
        <v>63500</v>
      </c>
      <c r="F28" s="89">
        <f>SUM(F22:F27)</f>
        <v>44934.58</v>
      </c>
      <c r="IV28"/>
    </row>
    <row r="29" spans="1:256" s="89" customFormat="1" ht="25.5" customHeight="1">
      <c r="A29" s="89" t="s">
        <v>78</v>
      </c>
      <c r="C29" s="89">
        <f>C16+C20+C28</f>
        <v>349869.7</v>
      </c>
      <c r="D29" s="89">
        <f>D16+D20+D28</f>
        <v>339831.91000000003</v>
      </c>
      <c r="E29" s="89">
        <f>E16+E20+E28</f>
        <v>383665</v>
      </c>
      <c r="F29" s="89">
        <f>F16+F20+F28</f>
        <v>300414.94</v>
      </c>
      <c r="IV29"/>
    </row>
    <row r="30" spans="1:256" s="109" customFormat="1" ht="26.25" customHeight="1">
      <c r="A30" s="109" t="s">
        <v>79</v>
      </c>
      <c r="C30" s="109">
        <f>C8-C29</f>
        <v>50063.380000000005</v>
      </c>
      <c r="D30" s="109">
        <f>D8-D29</f>
        <v>15357.639999999956</v>
      </c>
      <c r="E30" s="109">
        <f>E8-E29</f>
        <v>-21405</v>
      </c>
      <c r="F30" s="109">
        <f>F8-F29</f>
        <v>54860.159999999974</v>
      </c>
      <c r="IV30"/>
    </row>
    <row r="31" ht="33" customHeight="1">
      <c r="A31" s="89" t="s">
        <v>80</v>
      </c>
    </row>
    <row r="32" spans="1:6" ht="18" customHeight="1">
      <c r="A32" s="85" t="s">
        <v>81</v>
      </c>
      <c r="C32" s="85">
        <v>14730.56</v>
      </c>
      <c r="D32" s="85">
        <v>0</v>
      </c>
      <c r="E32" s="85">
        <v>0</v>
      </c>
      <c r="F32" s="85">
        <v>4457.93</v>
      </c>
    </row>
    <row r="33" spans="1:6" ht="12.75">
      <c r="A33" s="85" t="s">
        <v>82</v>
      </c>
      <c r="C33" s="85">
        <v>1765.51</v>
      </c>
      <c r="D33" s="85">
        <v>0</v>
      </c>
      <c r="E33" s="85">
        <v>0</v>
      </c>
      <c r="F33" s="85">
        <v>1298.3</v>
      </c>
    </row>
    <row r="34" spans="1:6" ht="12.75">
      <c r="A34" s="85" t="s">
        <v>641</v>
      </c>
      <c r="C34" s="85">
        <v>0</v>
      </c>
      <c r="D34" s="85">
        <v>0</v>
      </c>
      <c r="E34" s="85">
        <v>0</v>
      </c>
      <c r="F34" s="85">
        <v>44446.56</v>
      </c>
    </row>
    <row r="35" spans="1:6" ht="12.75">
      <c r="A35" s="85" t="s">
        <v>642</v>
      </c>
      <c r="B35" s="119">
        <v>3</v>
      </c>
      <c r="C35" s="85">
        <v>15241.54</v>
      </c>
      <c r="D35" s="85">
        <v>0</v>
      </c>
      <c r="E35" s="85">
        <v>0</v>
      </c>
      <c r="F35" s="85">
        <v>0</v>
      </c>
    </row>
    <row r="36" spans="1:256" s="89" customFormat="1" ht="17.25" customHeight="1">
      <c r="A36" s="89" t="s">
        <v>86</v>
      </c>
      <c r="C36" s="89">
        <f>C32-C33+C34-C35</f>
        <v>-2276.4900000000016</v>
      </c>
      <c r="D36" s="89">
        <f>D32-D33+D34-D35</f>
        <v>0</v>
      </c>
      <c r="E36" s="89">
        <f>E32-E33+E34-E35</f>
        <v>0</v>
      </c>
      <c r="F36" s="89">
        <f>F32-F33+F34-F35</f>
        <v>47606.189999999995</v>
      </c>
      <c r="IV36"/>
    </row>
    <row r="37" spans="1:256" s="89" customFormat="1" ht="31.5" customHeight="1">
      <c r="A37" s="120" t="s">
        <v>87</v>
      </c>
      <c r="C37" s="89">
        <f>C30+C36</f>
        <v>47786.89</v>
      </c>
      <c r="D37" s="89">
        <f>D30+D36</f>
        <v>15357.639999999956</v>
      </c>
      <c r="E37" s="89">
        <f>E30+E36</f>
        <v>-21405</v>
      </c>
      <c r="F37" s="89">
        <f>F30+F36</f>
        <v>102466.34999999998</v>
      </c>
      <c r="IV37"/>
    </row>
    <row r="38" ht="27.75" customHeight="1">
      <c r="A38" s="85" t="s">
        <v>706</v>
      </c>
    </row>
    <row r="39" ht="12.75">
      <c r="A39" s="85" t="s">
        <v>707</v>
      </c>
    </row>
    <row r="40" ht="12.75">
      <c r="A40" s="85" t="s">
        <v>708</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O56"/>
  <sheetViews>
    <sheetView workbookViewId="0" topLeftCell="A1">
      <selection activeCell="M47" sqref="M47"/>
    </sheetView>
  </sheetViews>
  <sheetFormatPr defaultColWidth="9.140625" defaultRowHeight="12.75"/>
  <cols>
    <col min="1" max="1" width="7.8515625" style="1" customWidth="1"/>
    <col min="2" max="2" width="36.00390625" style="1" customWidth="1"/>
    <col min="3" max="3" width="5.57421875" style="1" customWidth="1"/>
    <col min="4" max="4" width="3.140625" style="1" customWidth="1"/>
    <col min="5" max="5" width="15.57421875" style="1" customWidth="1"/>
    <col min="6" max="6" width="3.140625" style="1" customWidth="1"/>
    <col min="7" max="7" width="15.57421875" style="1" customWidth="1"/>
    <col min="8" max="8" width="3.140625" style="1" customWidth="1"/>
    <col min="9" max="9" width="15.57421875" style="1" customWidth="1"/>
    <col min="10" max="10" width="3.00390625" style="1" customWidth="1"/>
    <col min="11" max="11" width="15.57421875" style="2" customWidth="1"/>
    <col min="12" max="12" width="3.00390625" style="2" customWidth="1"/>
    <col min="13" max="13" width="15.57421875" style="2" customWidth="1"/>
    <col min="14" max="14" width="2.140625" style="2" customWidth="1"/>
    <col min="15" max="15" width="16.140625" style="2" customWidth="1"/>
    <col min="16" max="16" width="11.7109375" style="1" customWidth="1"/>
    <col min="17" max="17" width="6.140625" style="1" customWidth="1"/>
    <col min="18" max="16384" width="11.7109375" style="1" customWidth="1"/>
  </cols>
  <sheetData>
    <row r="1" ht="48.75" customHeight="1">
      <c r="B1" s="3" t="s">
        <v>0</v>
      </c>
    </row>
    <row r="2" spans="5:15" s="4" customFormat="1" ht="18" customHeight="1">
      <c r="E2" s="5">
        <v>43465</v>
      </c>
      <c r="G2" s="5">
        <v>43100</v>
      </c>
      <c r="I2" s="5"/>
      <c r="K2" s="5"/>
      <c r="L2" s="5"/>
      <c r="M2" s="5"/>
      <c r="N2" s="6"/>
      <c r="O2" s="5"/>
    </row>
    <row r="3" spans="2:14" s="1" customFormat="1" ht="23.25" customHeight="1">
      <c r="B3" s="7" t="s">
        <v>1</v>
      </c>
      <c r="C3" s="8" t="s">
        <v>2</v>
      </c>
      <c r="N3" s="2"/>
    </row>
    <row r="4" s="1" customFormat="1" ht="14.25">
      <c r="N4" s="2"/>
    </row>
    <row r="5" spans="2:14" s="1" customFormat="1" ht="14.25">
      <c r="B5" s="4" t="s">
        <v>3</v>
      </c>
      <c r="N5" s="2"/>
    </row>
    <row r="6" spans="2:9" ht="14.25">
      <c r="B6" s="1" t="s">
        <v>4</v>
      </c>
      <c r="C6" s="1">
        <v>3</v>
      </c>
      <c r="E6" s="2">
        <f>'2018 Lodo'!$E13</f>
        <v>18975</v>
      </c>
      <c r="G6" s="2">
        <f>'2017 Lodo'!$E13</f>
        <v>36905</v>
      </c>
      <c r="I6" s="2"/>
    </row>
    <row r="7" spans="2:9" ht="14.25">
      <c r="B7" s="1" t="s">
        <v>5</v>
      </c>
      <c r="E7" s="2">
        <f>SUM('2018 Lodo'!$E16:$E18)</f>
        <v>1085553.3699999999</v>
      </c>
      <c r="G7" s="2">
        <f>SUM('2017 Lodo'!$E16:$E18)</f>
        <v>1129540.17</v>
      </c>
      <c r="I7" s="2"/>
    </row>
    <row r="8" spans="2:9" ht="14.25">
      <c r="B8" s="1" t="s">
        <v>6</v>
      </c>
      <c r="C8" s="1">
        <v>4</v>
      </c>
      <c r="E8" s="2">
        <f>SUM('2018 Lodo'!$E19:$E20)</f>
        <v>236307.85</v>
      </c>
      <c r="G8" s="2">
        <f>SUM('2017 Lodo'!$E19:$E20)</f>
        <v>204486.90000000002</v>
      </c>
      <c r="I8" s="2"/>
    </row>
    <row r="9" spans="2:9" ht="14.25">
      <c r="B9" s="1" t="s">
        <v>7</v>
      </c>
      <c r="E9" s="2">
        <f>SUM('2018 Lodo'!$E21)</f>
        <v>1369.35</v>
      </c>
      <c r="G9" s="2">
        <f>SUM('2017 Lodo'!$E21)</f>
        <v>978.84</v>
      </c>
      <c r="I9" s="2"/>
    </row>
    <row r="10" spans="2:15" ht="18" customHeight="1">
      <c r="B10" s="4" t="s">
        <v>8</v>
      </c>
      <c r="E10" s="6">
        <f>SUM(E6:E9)</f>
        <v>1342205.57</v>
      </c>
      <c r="G10" s="6">
        <f>SUM(G6:G9)</f>
        <v>1371910.91</v>
      </c>
      <c r="I10" s="6"/>
      <c r="K10" s="6"/>
      <c r="L10" s="6"/>
      <c r="M10" s="6"/>
      <c r="O10" s="6"/>
    </row>
    <row r="11" spans="2:15" ht="21.75" customHeight="1">
      <c r="B11" s="9" t="s">
        <v>9</v>
      </c>
      <c r="E11" s="6">
        <f>E10</f>
        <v>1342205.57</v>
      </c>
      <c r="G11" s="6">
        <f>G10</f>
        <v>1371910.91</v>
      </c>
      <c r="I11" s="6"/>
      <c r="K11" s="6"/>
      <c r="L11" s="6"/>
      <c r="M11" s="6"/>
      <c r="O11" s="6"/>
    </row>
    <row r="12" spans="2:9" ht="39.75" customHeight="1">
      <c r="B12" s="7" t="s">
        <v>10</v>
      </c>
      <c r="E12" s="2"/>
      <c r="G12" s="2"/>
      <c r="I12" s="2"/>
    </row>
    <row r="13" spans="5:9" ht="14.25">
      <c r="E13" s="2"/>
      <c r="G13" s="2"/>
      <c r="I13" s="2"/>
    </row>
    <row r="14" spans="2:9" ht="14.25">
      <c r="B14" s="4" t="s">
        <v>11</v>
      </c>
      <c r="E14" s="2"/>
      <c r="G14" s="2"/>
      <c r="I14" s="2"/>
    </row>
    <row r="15" spans="2:9" ht="14.25">
      <c r="B15" s="1" t="s">
        <v>12</v>
      </c>
      <c r="E15" s="2">
        <f>-SUM('2018 Lodo'!$E22)</f>
        <v>1041707.91</v>
      </c>
      <c r="G15" s="2">
        <f>-SUM('2017 Lodo'!$E22)</f>
        <v>1111240.55</v>
      </c>
      <c r="I15" s="2"/>
    </row>
    <row r="16" spans="2:9" ht="14.25">
      <c r="B16" s="1" t="s">
        <v>13</v>
      </c>
      <c r="E16" s="2">
        <f>-SUM('2018 Lodo'!$E23)</f>
        <v>683.66</v>
      </c>
      <c r="G16" s="2">
        <f>-SUM('2017 Lodo'!$E23)</f>
        <v>-69532.64</v>
      </c>
      <c r="I16" s="2"/>
    </row>
    <row r="17" spans="2:15" ht="18" customHeight="1">
      <c r="B17" s="4" t="s">
        <v>14</v>
      </c>
      <c r="E17" s="6">
        <f>SUM(E15:E16)</f>
        <v>1042391.5700000001</v>
      </c>
      <c r="G17" s="6">
        <f>SUM(G15:G16)</f>
        <v>1041707.91</v>
      </c>
      <c r="I17" s="6"/>
      <c r="K17" s="6"/>
      <c r="L17" s="6"/>
      <c r="M17" s="6"/>
      <c r="O17" s="6"/>
    </row>
    <row r="18" spans="5:9" ht="14.25">
      <c r="E18" s="2"/>
      <c r="G18" s="2"/>
      <c r="I18" s="2"/>
    </row>
    <row r="19" spans="2:9" ht="14.25">
      <c r="B19" s="4" t="s">
        <v>15</v>
      </c>
      <c r="E19" s="2"/>
      <c r="G19" s="2"/>
      <c r="I19" s="2"/>
    </row>
    <row r="20" spans="2:9" ht="14.25">
      <c r="B20" s="1" t="s">
        <v>16</v>
      </c>
      <c r="C20" s="1">
        <v>5</v>
      </c>
      <c r="E20" s="2">
        <f>-SUM('2018 Lodo'!$E24)</f>
        <v>2755.25</v>
      </c>
      <c r="G20" s="2">
        <f>-SUM('2017 Lodo'!$E24)</f>
        <v>2358</v>
      </c>
      <c r="I20" s="2"/>
    </row>
    <row r="21" spans="2:9" ht="14.25">
      <c r="B21" s="1" t="s">
        <v>17</v>
      </c>
      <c r="E21" s="2">
        <f>-SUM('2018 Lodo'!$E29)</f>
        <v>0</v>
      </c>
      <c r="G21" s="2">
        <f>-SUM('2017 Lodo'!$E29)</f>
        <v>0</v>
      </c>
      <c r="I21" s="2"/>
    </row>
    <row r="22" spans="2:10" ht="14.25">
      <c r="B22" s="1" t="s">
        <v>18</v>
      </c>
      <c r="C22" s="10">
        <v>6</v>
      </c>
      <c r="D22" s="10"/>
      <c r="E22" s="2">
        <f>-SUM('2018 Lodo'!$E28)</f>
        <v>295858.75</v>
      </c>
      <c r="F22" s="10"/>
      <c r="G22" s="2">
        <f>-SUM('2017 Lodo'!$E28)</f>
        <v>327035</v>
      </c>
      <c r="H22" s="10"/>
      <c r="I22" s="2"/>
      <c r="J22" s="10"/>
    </row>
    <row r="23" spans="2:10" ht="14.25">
      <c r="B23" s="1" t="s">
        <v>19</v>
      </c>
      <c r="C23" s="10">
        <v>7</v>
      </c>
      <c r="D23" s="10"/>
      <c r="E23" s="2">
        <f>-SUM('2018 Lodo'!$E26)</f>
        <v>1200</v>
      </c>
      <c r="F23" s="10"/>
      <c r="G23" s="2">
        <f>-SUM('2017 Lodo'!$E26)</f>
        <v>810</v>
      </c>
      <c r="H23" s="10"/>
      <c r="I23" s="2"/>
      <c r="J23" s="10"/>
    </row>
    <row r="24" spans="2:15" ht="18" customHeight="1">
      <c r="B24" s="4" t="s">
        <v>20</v>
      </c>
      <c r="E24" s="6">
        <f>SUM(E20:E23)</f>
        <v>299814</v>
      </c>
      <c r="G24" s="6">
        <f>SUM(G20:G23)</f>
        <v>330203</v>
      </c>
      <c r="I24" s="6"/>
      <c r="K24" s="6"/>
      <c r="L24" s="6"/>
      <c r="M24" s="6"/>
      <c r="O24" s="6"/>
    </row>
    <row r="25" spans="2:9" ht="14.25">
      <c r="B25" s="4"/>
      <c r="E25" s="2"/>
      <c r="G25" s="2"/>
      <c r="I25" s="2"/>
    </row>
    <row r="26" spans="2:15" ht="18" customHeight="1">
      <c r="B26" s="9" t="s">
        <v>21</v>
      </c>
      <c r="E26" s="6">
        <f>E17+E24</f>
        <v>1342205.57</v>
      </c>
      <c r="G26" s="6">
        <f>G17+G24</f>
        <v>1371910.9100000001</v>
      </c>
      <c r="I26" s="6"/>
      <c r="K26" s="6"/>
      <c r="L26" s="6"/>
      <c r="M26" s="6"/>
      <c r="O26" s="6"/>
    </row>
    <row r="27" spans="2:15" ht="22.5" customHeight="1">
      <c r="B27" s="9"/>
      <c r="E27" s="6"/>
      <c r="G27" s="6"/>
      <c r="I27" s="6"/>
      <c r="K27" s="6"/>
      <c r="L27" s="6"/>
      <c r="M27" s="6"/>
      <c r="O27" s="6"/>
    </row>
    <row r="28" spans="2:15" ht="22.5" customHeight="1">
      <c r="B28" s="9"/>
      <c r="E28" s="6"/>
      <c r="G28" s="6"/>
      <c r="I28" s="6"/>
      <c r="K28" s="6"/>
      <c r="L28" s="6"/>
      <c r="M28" s="6"/>
      <c r="O28" s="6"/>
    </row>
    <row r="29" spans="2:15" ht="22.5" customHeight="1">
      <c r="B29" s="9"/>
      <c r="E29" s="6"/>
      <c r="G29" s="6"/>
      <c r="I29" s="6"/>
      <c r="K29" s="6"/>
      <c r="L29" s="6"/>
      <c r="M29" s="6"/>
      <c r="O29" s="6"/>
    </row>
    <row r="30" spans="2:15" ht="41.25" customHeight="1">
      <c r="B30" s="11" t="s">
        <v>258</v>
      </c>
      <c r="C30" s="11"/>
      <c r="D30" s="11"/>
      <c r="E30" s="11"/>
      <c r="F30" s="11"/>
      <c r="G30" s="11"/>
      <c r="H30" s="11"/>
      <c r="I30" s="11"/>
      <c r="J30" s="11"/>
      <c r="K30" s="11"/>
      <c r="L30" s="11"/>
      <c r="M30" s="11"/>
      <c r="N30" s="12"/>
      <c r="O30" s="13"/>
    </row>
    <row r="31" spans="2:15" ht="16.5" customHeight="1">
      <c r="B31" s="11" t="s">
        <v>259</v>
      </c>
      <c r="C31" s="11"/>
      <c r="D31" s="11"/>
      <c r="E31" s="11"/>
      <c r="F31" s="11"/>
      <c r="G31" s="11"/>
      <c r="H31" s="11"/>
      <c r="I31" s="11"/>
      <c r="J31" s="11"/>
      <c r="K31" s="11"/>
      <c r="L31" s="11"/>
      <c r="M31" s="11"/>
      <c r="N31" s="13"/>
      <c r="O31" s="13"/>
    </row>
    <row r="32" spans="2:15" ht="16.5" customHeight="1">
      <c r="B32" s="11"/>
      <c r="C32" s="11"/>
      <c r="D32" s="11"/>
      <c r="E32" s="11"/>
      <c r="F32" s="11"/>
      <c r="G32" s="11"/>
      <c r="H32" s="11"/>
      <c r="I32" s="11"/>
      <c r="J32" s="11"/>
      <c r="K32" s="11"/>
      <c r="L32" s="11"/>
      <c r="M32" s="11"/>
      <c r="N32" s="13"/>
      <c r="O32" s="13"/>
    </row>
    <row r="33" spans="2:15" ht="16.5" customHeight="1">
      <c r="B33" s="11"/>
      <c r="C33" s="11"/>
      <c r="D33" s="11"/>
      <c r="E33" s="11"/>
      <c r="F33" s="11"/>
      <c r="G33" s="11"/>
      <c r="H33" s="11"/>
      <c r="I33" s="11"/>
      <c r="J33" s="11"/>
      <c r="K33" s="11"/>
      <c r="L33" s="11"/>
      <c r="M33" s="11"/>
      <c r="N33" s="13"/>
      <c r="O33" s="13"/>
    </row>
    <row r="34" spans="2:15" ht="16.5" customHeight="1">
      <c r="B34" s="11"/>
      <c r="C34" s="11"/>
      <c r="D34" s="11"/>
      <c r="E34" s="11"/>
      <c r="F34" s="11"/>
      <c r="G34" s="11"/>
      <c r="H34" s="11"/>
      <c r="I34" s="11"/>
      <c r="J34" s="11"/>
      <c r="K34" s="11"/>
      <c r="L34" s="11"/>
      <c r="M34" s="11"/>
      <c r="N34" s="13"/>
      <c r="O34" s="13"/>
    </row>
    <row r="35" spans="2:15" ht="45.75" customHeight="1">
      <c r="B35" s="11" t="s">
        <v>260</v>
      </c>
      <c r="C35" s="11"/>
      <c r="D35" s="11"/>
      <c r="E35" s="11"/>
      <c r="F35" s="11"/>
      <c r="G35" s="13" t="s">
        <v>25</v>
      </c>
      <c r="H35" s="11"/>
      <c r="I35" s="11"/>
      <c r="J35" s="11"/>
      <c r="K35" s="11"/>
      <c r="L35" s="11"/>
      <c r="M35" s="11"/>
      <c r="N35" s="12"/>
      <c r="O35" s="13"/>
    </row>
    <row r="36" spans="2:15" ht="14.25">
      <c r="B36" s="14" t="s">
        <v>26</v>
      </c>
      <c r="C36" s="14"/>
      <c r="D36" s="14"/>
      <c r="E36" s="14"/>
      <c r="F36" s="14"/>
      <c r="G36" s="15" t="s">
        <v>27</v>
      </c>
      <c r="H36" s="14"/>
      <c r="I36" s="14"/>
      <c r="J36" s="14"/>
      <c r="K36" s="14"/>
      <c r="L36" s="14"/>
      <c r="M36" s="14"/>
      <c r="N36" s="12"/>
      <c r="O36" s="13"/>
    </row>
    <row r="37" spans="2:15" ht="14.25">
      <c r="B37" s="14"/>
      <c r="C37" s="14"/>
      <c r="D37" s="14"/>
      <c r="E37" s="14"/>
      <c r="F37" s="14"/>
      <c r="G37" s="14"/>
      <c r="H37" s="14"/>
      <c r="I37" s="14"/>
      <c r="J37" s="14"/>
      <c r="K37" s="14"/>
      <c r="L37" s="14"/>
      <c r="M37" s="14"/>
      <c r="N37" s="12"/>
      <c r="O37" s="13"/>
    </row>
    <row r="38" spans="2:15" ht="14.25">
      <c r="B38" s="14"/>
      <c r="C38" s="14"/>
      <c r="D38" s="14"/>
      <c r="E38" s="14"/>
      <c r="F38" s="14"/>
      <c r="G38" s="14"/>
      <c r="H38" s="14"/>
      <c r="I38" s="14"/>
      <c r="J38" s="14"/>
      <c r="K38" s="14"/>
      <c r="L38" s="14"/>
      <c r="M38" s="14"/>
      <c r="N38" s="12"/>
      <c r="O38" s="13"/>
    </row>
    <row r="39" spans="2:15" ht="14.25">
      <c r="B39" s="14"/>
      <c r="C39" s="14"/>
      <c r="D39" s="14"/>
      <c r="E39" s="14"/>
      <c r="F39" s="14"/>
      <c r="G39" s="14"/>
      <c r="H39" s="14"/>
      <c r="I39" s="14"/>
      <c r="J39" s="14"/>
      <c r="K39" s="14"/>
      <c r="L39" s="14"/>
      <c r="M39" s="14"/>
      <c r="N39" s="12"/>
      <c r="O39" s="13"/>
    </row>
    <row r="40" spans="2:15" ht="14.25">
      <c r="B40" s="14"/>
      <c r="C40" s="14"/>
      <c r="D40" s="14"/>
      <c r="E40" s="14"/>
      <c r="F40" s="14"/>
      <c r="G40" s="14"/>
      <c r="H40" s="14"/>
      <c r="I40" s="14"/>
      <c r="J40" s="14"/>
      <c r="K40" s="14"/>
      <c r="L40" s="14"/>
      <c r="M40" s="14"/>
      <c r="N40" s="12"/>
      <c r="O40" s="13"/>
    </row>
    <row r="41" spans="2:15" ht="45.75" customHeight="1">
      <c r="B41" s="11" t="s">
        <v>28</v>
      </c>
      <c r="C41" s="11"/>
      <c r="D41" s="11"/>
      <c r="E41" s="11"/>
      <c r="F41" s="11"/>
      <c r="G41" s="12" t="s">
        <v>261</v>
      </c>
      <c r="H41" s="11"/>
      <c r="I41" s="11"/>
      <c r="J41" s="11"/>
      <c r="K41" s="11"/>
      <c r="L41" s="11"/>
      <c r="M41" s="11"/>
      <c r="N41" s="12"/>
      <c r="O41" s="13"/>
    </row>
    <row r="42" spans="2:15" ht="16.5" customHeight="1">
      <c r="B42" s="14" t="s">
        <v>30</v>
      </c>
      <c r="C42" s="14"/>
      <c r="D42" s="14"/>
      <c r="E42" s="14"/>
      <c r="F42" s="14"/>
      <c r="G42" s="16" t="s">
        <v>30</v>
      </c>
      <c r="H42" s="14"/>
      <c r="I42" s="14"/>
      <c r="J42" s="14"/>
      <c r="K42" s="14"/>
      <c r="L42" s="14"/>
      <c r="M42" s="14"/>
      <c r="N42" s="16"/>
      <c r="O42" s="15"/>
    </row>
    <row r="47" spans="2:11" ht="41.25" customHeight="1">
      <c r="B47"/>
      <c r="C47" s="11"/>
      <c r="D47" s="11"/>
      <c r="E47" s="11"/>
      <c r="F47" s="11"/>
      <c r="G47" s="11"/>
      <c r="H47" s="11"/>
      <c r="I47" s="11"/>
      <c r="J47" s="11"/>
      <c r="K47" s="11"/>
    </row>
    <row r="48" spans="2:11" ht="21" customHeight="1">
      <c r="B48"/>
      <c r="C48" s="14"/>
      <c r="D48" s="14"/>
      <c r="E48" s="14"/>
      <c r="F48" s="14"/>
      <c r="G48" s="14"/>
      <c r="H48" s="14"/>
      <c r="I48" s="14"/>
      <c r="J48" s="14"/>
      <c r="K48" s="14"/>
    </row>
    <row r="55" ht="14.25">
      <c r="B55"/>
    </row>
    <row r="56" ht="14.25">
      <c r="B56"/>
    </row>
  </sheetData>
  <sheetProtection selectLockedCells="1" selectUnlockedCells="1"/>
  <printOptions/>
  <pageMargins left="0.7875" right="0.7875" top="1.0527777777777778" bottom="1.0527777777777778" header="0.7875" footer="0.7875"/>
  <pageSetup horizontalDpi="300" verticalDpi="300" orientation="portrait" paperSize="9" scale="70"/>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44"/>
  <sheetViews>
    <sheetView workbookViewId="0" topLeftCell="A1">
      <selection activeCell="A46" sqref="A46"/>
    </sheetView>
  </sheetViews>
  <sheetFormatPr defaultColWidth="9.140625" defaultRowHeight="27.75" customHeight="1"/>
  <cols>
    <col min="1" max="1" width="41.421875" style="2" customWidth="1"/>
    <col min="2" max="2" width="7.28125" style="2" customWidth="1"/>
    <col min="3" max="3" width="15.8515625" style="2" customWidth="1"/>
    <col min="4" max="4" width="12.57421875" style="2" customWidth="1"/>
    <col min="5" max="5" width="15.7109375" style="2" customWidth="1"/>
    <col min="6" max="6" width="13.57421875" style="2" customWidth="1"/>
    <col min="7" max="7" width="15.140625" style="2" customWidth="1"/>
    <col min="8" max="8" width="15.8515625" style="2" customWidth="1"/>
    <col min="9" max="9" width="18.140625" style="2" customWidth="1"/>
    <col min="10" max="10" width="15.8515625" style="2" customWidth="1"/>
    <col min="11" max="11" width="14.28125" style="2" customWidth="1"/>
    <col min="12" max="12" width="15.8515625" style="2" customWidth="1"/>
    <col min="13" max="13" width="14.28125" style="2" customWidth="1"/>
    <col min="14" max="14" width="15.8515625" style="2" customWidth="1"/>
    <col min="15" max="15" width="14.28125" style="2" customWidth="1"/>
    <col min="16" max="16" width="15.140625" style="2" customWidth="1"/>
    <col min="17" max="17" width="14.28125" style="2" customWidth="1"/>
    <col min="18" max="18" width="17.7109375" style="2" customWidth="1"/>
    <col min="19" max="19" width="16.140625" style="2" customWidth="1"/>
    <col min="20" max="20" width="14.28125" style="2" customWidth="1"/>
    <col min="21" max="16384" width="11.57421875" style="2" customWidth="1"/>
  </cols>
  <sheetData>
    <row r="1" ht="21" customHeight="1">
      <c r="A1" s="17" t="s">
        <v>262</v>
      </c>
    </row>
    <row r="2" spans="3:19" s="18" customFormat="1" ht="12.75" customHeight="1">
      <c r="C2" s="19" t="s">
        <v>36</v>
      </c>
      <c r="D2" s="19" t="s">
        <v>34</v>
      </c>
      <c r="E2" s="20">
        <v>2018</v>
      </c>
      <c r="F2" s="21" t="s">
        <v>35</v>
      </c>
      <c r="G2" s="19" t="s">
        <v>263</v>
      </c>
      <c r="I2" s="19"/>
      <c r="K2" s="22"/>
      <c r="M2" s="22"/>
      <c r="O2" s="22"/>
      <c r="Q2" s="22"/>
      <c r="S2" s="20"/>
    </row>
    <row r="3" spans="3:19" s="18" customFormat="1" ht="12.75" customHeight="1">
      <c r="C3" s="18" t="s">
        <v>37</v>
      </c>
      <c r="D3" s="18" t="s">
        <v>38</v>
      </c>
      <c r="E3" s="18" t="s">
        <v>39</v>
      </c>
      <c r="F3" s="18" t="s">
        <v>264</v>
      </c>
      <c r="G3" s="18" t="s">
        <v>37</v>
      </c>
      <c r="S3" s="1"/>
    </row>
    <row r="4" spans="1:18" ht="18" customHeight="1">
      <c r="A4" s="23" t="s">
        <v>41</v>
      </c>
      <c r="B4" s="18" t="s">
        <v>2</v>
      </c>
      <c r="C4" s="18"/>
      <c r="D4" s="24"/>
      <c r="E4" s="18"/>
      <c r="F4" s="24"/>
      <c r="G4" s="18"/>
      <c r="H4" s="18"/>
      <c r="I4" s="18"/>
      <c r="J4" s="18"/>
      <c r="K4" s="18"/>
      <c r="L4" s="18"/>
      <c r="M4" s="18"/>
      <c r="N4" s="18"/>
      <c r="O4" s="18"/>
      <c r="P4" s="18"/>
      <c r="Q4" s="18"/>
      <c r="R4" s="18"/>
    </row>
    <row r="5" spans="1:7" ht="15.75" customHeight="1">
      <c r="A5" s="2" t="s">
        <v>42</v>
      </c>
      <c r="B5" s="25"/>
      <c r="C5" s="2">
        <f>-SUM('2018 Lodo'!$E35:$E38)</f>
        <v>321685</v>
      </c>
      <c r="D5" s="26">
        <f aca="true" t="shared" si="0" ref="D5:D10">C5-E5</f>
        <v>1685</v>
      </c>
      <c r="E5" s="2">
        <f>SUM('2018 Budsjett'!$C10)</f>
        <v>320000</v>
      </c>
      <c r="F5" s="26">
        <f aca="true" t="shared" si="1" ref="F5:F10">C5-G5</f>
        <v>5012.5</v>
      </c>
      <c r="G5" s="2">
        <f>-SUM('2017 Lodo'!$E35:$E38)</f>
        <v>316672.5</v>
      </c>
    </row>
    <row r="6" spans="1:7" ht="15" customHeight="1">
      <c r="A6" s="2" t="s">
        <v>43</v>
      </c>
      <c r="B6" s="25" t="s">
        <v>44</v>
      </c>
      <c r="C6" s="2">
        <f>-'2018 Lodo'!$E40</f>
        <v>-9146.25</v>
      </c>
      <c r="D6" s="26">
        <f t="shared" si="0"/>
        <v>853.75</v>
      </c>
      <c r="E6" s="2">
        <f>SUM('2018 Budsjett'!$C11)</f>
        <v>-10000</v>
      </c>
      <c r="F6" s="26">
        <f t="shared" si="1"/>
        <v>-4356.25</v>
      </c>
      <c r="G6" s="2">
        <f>-'2017 Lodo'!$E40</f>
        <v>-4790</v>
      </c>
    </row>
    <row r="7" spans="1:7" ht="15" customHeight="1">
      <c r="A7" s="2" t="s">
        <v>45</v>
      </c>
      <c r="B7" s="25"/>
      <c r="C7" s="2">
        <f>-'2018 Lodo'!$E44</f>
        <v>0</v>
      </c>
      <c r="D7" s="26">
        <f t="shared" si="0"/>
        <v>0</v>
      </c>
      <c r="E7" s="2">
        <f>'2018 Budsjett'!C14</f>
        <v>0</v>
      </c>
      <c r="F7" s="26">
        <f t="shared" si="1"/>
        <v>0</v>
      </c>
      <c r="G7" s="2">
        <f>-'2017 Lodo'!E44</f>
        <v>0</v>
      </c>
    </row>
    <row r="8" spans="1:7" ht="15" customHeight="1">
      <c r="A8" s="2" t="s">
        <v>46</v>
      </c>
      <c r="B8" s="25" t="s">
        <v>47</v>
      </c>
      <c r="C8" s="2">
        <f>-'2018 Lodo'!$E45</f>
        <v>5508.44</v>
      </c>
      <c r="D8" s="26">
        <f t="shared" si="0"/>
        <v>5508.44</v>
      </c>
      <c r="E8" s="2">
        <f>'2018 Budsjett'!C15</f>
        <v>0</v>
      </c>
      <c r="F8" s="26">
        <f t="shared" si="1"/>
        <v>-7702.12</v>
      </c>
      <c r="G8" s="2">
        <f>-'2017 Lodo'!E45</f>
        <v>13210.56</v>
      </c>
    </row>
    <row r="9" spans="1:7" ht="14.25" customHeight="1">
      <c r="A9" s="2" t="s">
        <v>48</v>
      </c>
      <c r="B9" s="25" t="s">
        <v>49</v>
      </c>
      <c r="C9" s="2">
        <f>-SUM('2018 Lodo'!$E34,'2018 Lodo'!$E39,'2018 Lodo'!$E41:$E43,'2018 Lodo'!$E46)</f>
        <v>7500</v>
      </c>
      <c r="D9" s="26">
        <f t="shared" si="0"/>
        <v>7500</v>
      </c>
      <c r="E9" s="2">
        <f>SUM('2018 Budsjett'!C13:C14)</f>
        <v>0</v>
      </c>
      <c r="F9" s="26">
        <f t="shared" si="1"/>
        <v>5000</v>
      </c>
      <c r="G9" s="2">
        <f>-SUM('2017 Lodo'!$E34,'2017 Lodo'!$E39,'2017 Lodo'!E41:E43,'2017 Lodo'!$E46)</f>
        <v>2500</v>
      </c>
    </row>
    <row r="10" spans="1:7" s="6" customFormat="1" ht="21" customHeight="1">
      <c r="A10" s="6" t="s">
        <v>50</v>
      </c>
      <c r="B10" s="27"/>
      <c r="C10" s="6">
        <f>SUM(C5:C9)</f>
        <v>325547.19</v>
      </c>
      <c r="D10" s="26">
        <f t="shared" si="0"/>
        <v>15547.190000000002</v>
      </c>
      <c r="E10" s="6">
        <f>SUM(E5:E9)</f>
        <v>310000</v>
      </c>
      <c r="F10" s="26">
        <f t="shared" si="1"/>
        <v>-2045.8699999999953</v>
      </c>
      <c r="G10" s="6">
        <f>SUM(G5:G9)</f>
        <v>327593.06</v>
      </c>
    </row>
    <row r="11" spans="1:6" ht="27.75" customHeight="1">
      <c r="A11" s="23" t="s">
        <v>51</v>
      </c>
      <c r="B11" s="25"/>
      <c r="D11" s="26"/>
      <c r="F11" s="26"/>
    </row>
    <row r="12" spans="1:15" ht="14.25" customHeight="1">
      <c r="A12" s="2" t="s">
        <v>52</v>
      </c>
      <c r="B12" s="25"/>
      <c r="C12" s="30">
        <f>SUM('2018 Lodo'!$E47:$E50)</f>
        <v>195111.18</v>
      </c>
      <c r="D12" s="26">
        <f aca="true" t="shared" si="2" ref="D12:D36">C12-E12</f>
        <v>111.17999999999302</v>
      </c>
      <c r="E12" s="2">
        <f>SUM('2018 Budsjett'!$C25)</f>
        <v>195000</v>
      </c>
      <c r="F12" s="26">
        <f aca="true" t="shared" si="3" ref="F12:F36">C12-G12</f>
        <v>-2501.850000000006</v>
      </c>
      <c r="G12" s="30">
        <f>SUM('2017 Lodo'!$E47:$E50)</f>
        <v>197613.03</v>
      </c>
      <c r="I12" s="30"/>
      <c r="K12" s="30"/>
      <c r="M12" s="31"/>
      <c r="O12" s="31"/>
    </row>
    <row r="13" spans="1:15" ht="14.25" customHeight="1">
      <c r="A13" s="2" t="s">
        <v>53</v>
      </c>
      <c r="B13" s="25"/>
      <c r="C13" s="30">
        <f>'2018 Lodo'!$E84</f>
        <v>4400</v>
      </c>
      <c r="D13" s="26">
        <f t="shared" si="2"/>
        <v>-600</v>
      </c>
      <c r="E13" s="2">
        <f>SUM('2018 Budsjett'!$C51)</f>
        <v>5000</v>
      </c>
      <c r="F13" s="26">
        <f t="shared" si="3"/>
        <v>1600</v>
      </c>
      <c r="G13" s="30">
        <f>'2017 Lodo'!$E84</f>
        <v>2800</v>
      </c>
      <c r="I13" s="30"/>
      <c r="K13" s="30"/>
      <c r="M13" s="31"/>
      <c r="O13" s="31"/>
    </row>
    <row r="14" spans="1:15" ht="14.25" customHeight="1">
      <c r="A14" s="2" t="s">
        <v>54</v>
      </c>
      <c r="B14" s="25"/>
      <c r="C14" s="30">
        <f>'2018 Lodo'!$E65</f>
        <v>10610.08</v>
      </c>
      <c r="D14" s="26">
        <f t="shared" si="2"/>
        <v>-9389.92</v>
      </c>
      <c r="E14" s="2">
        <f>SUM('2018 Budsjett'!$C36)</f>
        <v>20000</v>
      </c>
      <c r="F14" s="26">
        <f t="shared" si="3"/>
        <v>-10066.199999999999</v>
      </c>
      <c r="G14" s="30">
        <f>'2017 Lodo'!$E65</f>
        <v>20676.28</v>
      </c>
      <c r="I14" s="30"/>
      <c r="K14" s="30"/>
      <c r="M14" s="31"/>
      <c r="O14" s="31"/>
    </row>
    <row r="15" spans="1:15" ht="14.25" customHeight="1">
      <c r="A15" s="2" t="s">
        <v>55</v>
      </c>
      <c r="B15" s="25"/>
      <c r="C15" s="30">
        <f>'2018 Lodo'!$E66</f>
        <v>14135.62</v>
      </c>
      <c r="D15" s="26">
        <f t="shared" si="2"/>
        <v>-15864.38</v>
      </c>
      <c r="E15" s="2">
        <f>SUM('2018 Budsjett'!$C37)</f>
        <v>30000</v>
      </c>
      <c r="F15" s="26">
        <f t="shared" si="3"/>
        <v>-474.3799999999992</v>
      </c>
      <c r="G15" s="30">
        <f>'2017 Lodo'!$E66</f>
        <v>14610</v>
      </c>
      <c r="I15" s="30"/>
      <c r="K15" s="30"/>
      <c r="M15" s="31"/>
      <c r="O15" s="31"/>
    </row>
    <row r="16" spans="1:15" ht="14.25" customHeight="1">
      <c r="A16" s="2" t="s">
        <v>56</v>
      </c>
      <c r="B16" s="25" t="s">
        <v>265</v>
      </c>
      <c r="C16" s="30">
        <f>'2018 Lodo'!$E69</f>
        <v>0</v>
      </c>
      <c r="D16" s="26">
        <f t="shared" si="2"/>
        <v>0</v>
      </c>
      <c r="E16" s="2">
        <f>'2018 Budsjett'!$C40</f>
        <v>0</v>
      </c>
      <c r="F16" s="26">
        <f t="shared" si="3"/>
        <v>-600</v>
      </c>
      <c r="G16" s="30">
        <f>'2017 Lodo'!E69</f>
        <v>600</v>
      </c>
      <c r="I16" s="30"/>
      <c r="K16" s="30"/>
      <c r="M16" s="31"/>
      <c r="O16" s="31"/>
    </row>
    <row r="17" spans="1:15" ht="14.25" customHeight="1">
      <c r="A17" s="2" t="s">
        <v>57</v>
      </c>
      <c r="B17" s="25" t="s">
        <v>265</v>
      </c>
      <c r="C17" s="30">
        <f>'2018 Lodo'!$E70</f>
        <v>0</v>
      </c>
      <c r="D17" s="26">
        <f t="shared" si="2"/>
        <v>0</v>
      </c>
      <c r="E17" s="2">
        <f>'2018 Budsjett'!$C41</f>
        <v>0</v>
      </c>
      <c r="F17" s="26">
        <f t="shared" si="3"/>
        <v>-21500</v>
      </c>
      <c r="G17" s="30">
        <f>'2017 Lodo'!E70</f>
        <v>21500</v>
      </c>
      <c r="I17" s="30"/>
      <c r="K17" s="30"/>
      <c r="M17" s="31"/>
      <c r="O17" s="31"/>
    </row>
    <row r="18" spans="1:15" ht="14.25" customHeight="1">
      <c r="A18" s="2" t="s">
        <v>58</v>
      </c>
      <c r="B18" s="25"/>
      <c r="C18" s="30">
        <f>'2018 Lodo'!$E67</f>
        <v>0</v>
      </c>
      <c r="D18" s="26">
        <f t="shared" si="2"/>
        <v>0</v>
      </c>
      <c r="E18" s="2">
        <f>SUM('2018 Budsjett'!$C38)</f>
        <v>0</v>
      </c>
      <c r="F18" s="26">
        <f t="shared" si="3"/>
        <v>0</v>
      </c>
      <c r="G18" s="30">
        <f>'2017 Lodo'!E67</f>
        <v>0</v>
      </c>
      <c r="I18" s="30"/>
      <c r="K18" s="30"/>
      <c r="M18" s="31"/>
      <c r="O18" s="31"/>
    </row>
    <row r="19" spans="1:15" ht="14.25" customHeight="1">
      <c r="A19" s="2" t="s">
        <v>59</v>
      </c>
      <c r="B19" s="25" t="s">
        <v>265</v>
      </c>
      <c r="C19" s="30">
        <f>SUM('2018 Lodo'!$E68,'2018 Lodo'!$E71)</f>
        <v>0</v>
      </c>
      <c r="D19" s="26">
        <f t="shared" si="2"/>
        <v>0</v>
      </c>
      <c r="E19" s="2">
        <f>SUM('2018 Budsjett'!$C41)</f>
        <v>0</v>
      </c>
      <c r="F19" s="26">
        <f t="shared" si="3"/>
        <v>0</v>
      </c>
      <c r="G19" s="30">
        <f>'2017 Lodo'!E68+'2017 Lodo'!E71</f>
        <v>0</v>
      </c>
      <c r="I19" s="30"/>
      <c r="K19" s="30"/>
      <c r="M19" s="31"/>
      <c r="O19" s="31"/>
    </row>
    <row r="20" spans="1:15" ht="14.25" customHeight="1">
      <c r="A20" s="2" t="s">
        <v>60</v>
      </c>
      <c r="B20" s="25"/>
      <c r="C20" s="30">
        <f>SUM('2018 Lodo'!$E57,'2018 Lodo'!$E77,'2018 Lodo'!$E78)</f>
        <v>0</v>
      </c>
      <c r="D20" s="26">
        <f t="shared" si="2"/>
        <v>-10000</v>
      </c>
      <c r="E20" s="2">
        <f>SUM('2018 Budsjett'!$C46)</f>
        <v>10000</v>
      </c>
      <c r="F20" s="26">
        <f t="shared" si="3"/>
        <v>-93</v>
      </c>
      <c r="G20" s="30">
        <f>'2017 Lodo'!$E57+'2017 Lodo'!$E77+'2017 Lodo'!$E78</f>
        <v>93</v>
      </c>
      <c r="I20" s="30"/>
      <c r="K20" s="30"/>
      <c r="M20" s="31"/>
      <c r="O20" s="31"/>
    </row>
    <row r="21" spans="1:15" ht="14.25" customHeight="1">
      <c r="A21" s="2" t="s">
        <v>61</v>
      </c>
      <c r="B21" s="25" t="s">
        <v>62</v>
      </c>
      <c r="C21" s="30">
        <f>'2018 Lodo'!$E62</f>
        <v>22872.41</v>
      </c>
      <c r="D21" s="26">
        <f t="shared" si="2"/>
        <v>-12127.59</v>
      </c>
      <c r="E21" s="2">
        <f>SUM('2018 Budsjett'!$C32)</f>
        <v>35000</v>
      </c>
      <c r="F21" s="26">
        <f t="shared" si="3"/>
        <v>-57.590000000000146</v>
      </c>
      <c r="G21" s="30">
        <f>'2017 Lodo'!$E62</f>
        <v>22930</v>
      </c>
      <c r="I21" s="30"/>
      <c r="K21" s="30"/>
      <c r="M21" s="31"/>
      <c r="O21" s="31"/>
    </row>
    <row r="22" spans="1:15" ht="14.25" customHeight="1">
      <c r="A22" s="1" t="s">
        <v>63</v>
      </c>
      <c r="B22" s="25" t="s">
        <v>62</v>
      </c>
      <c r="C22" s="30">
        <f>'2018 Lodo'!$E52</f>
        <v>36000</v>
      </c>
      <c r="D22" s="26">
        <f t="shared" si="2"/>
        <v>1000</v>
      </c>
      <c r="E22" s="2">
        <f>'2018 Budsjett'!C26</f>
        <v>35000</v>
      </c>
      <c r="F22" s="26">
        <f t="shared" si="3"/>
        <v>-600</v>
      </c>
      <c r="G22" s="30">
        <f>'2017 Lodo'!E52</f>
        <v>36600</v>
      </c>
      <c r="I22" s="30"/>
      <c r="K22" s="30"/>
      <c r="M22" s="31"/>
      <c r="O22" s="31"/>
    </row>
    <row r="23" spans="1:15" ht="14.25" customHeight="1">
      <c r="A23" s="1" t="s">
        <v>64</v>
      </c>
      <c r="B23" s="25" t="s">
        <v>62</v>
      </c>
      <c r="C23" s="30">
        <f>'2018 Lodo'!$E53</f>
        <v>4817</v>
      </c>
      <c r="D23" s="26">
        <f t="shared" si="2"/>
        <v>-118</v>
      </c>
      <c r="E23" s="2">
        <f>'2018 Budsjett'!C27</f>
        <v>4935</v>
      </c>
      <c r="F23" s="26">
        <f t="shared" si="3"/>
        <v>-465</v>
      </c>
      <c r="G23" s="30">
        <f>'2017 Lodo'!E53</f>
        <v>5282</v>
      </c>
      <c r="I23" s="30"/>
      <c r="K23" s="30"/>
      <c r="M23" s="31"/>
      <c r="O23" s="31"/>
    </row>
    <row r="24" spans="1:15" ht="14.25" customHeight="1">
      <c r="A24" s="2" t="s">
        <v>65</v>
      </c>
      <c r="B24" s="25"/>
      <c r="C24" s="30">
        <v>0</v>
      </c>
      <c r="D24" s="26">
        <f t="shared" si="2"/>
        <v>0</v>
      </c>
      <c r="E24" s="2">
        <f>SUM('2018 Budsjett'!$C33)</f>
        <v>0</v>
      </c>
      <c r="F24" s="26">
        <f t="shared" si="3"/>
        <v>0</v>
      </c>
      <c r="G24" s="30">
        <v>0</v>
      </c>
      <c r="I24" s="30"/>
      <c r="K24" s="30"/>
      <c r="M24" s="31"/>
      <c r="O24" s="31"/>
    </row>
    <row r="25" spans="1:15" ht="14.25" customHeight="1">
      <c r="A25" s="2" t="s">
        <v>66</v>
      </c>
      <c r="B25" s="25" t="s">
        <v>67</v>
      </c>
      <c r="C25" s="30">
        <f>'2018 Lodo'!$E58</f>
        <v>0</v>
      </c>
      <c r="D25" s="26">
        <f t="shared" si="2"/>
        <v>0</v>
      </c>
      <c r="E25" s="2">
        <f>SUM('2018 Budsjett'!$C29)</f>
        <v>0</v>
      </c>
      <c r="F25" s="26">
        <f t="shared" si="3"/>
        <v>0</v>
      </c>
      <c r="G25" s="30">
        <f>'2017 Lodo'!$E58</f>
        <v>0</v>
      </c>
      <c r="I25" s="30"/>
      <c r="K25" s="30"/>
      <c r="M25" s="31"/>
      <c r="O25" s="31"/>
    </row>
    <row r="26" spans="1:15" ht="14.25" customHeight="1">
      <c r="A26" s="2" t="s">
        <v>68</v>
      </c>
      <c r="B26" s="25" t="s">
        <v>69</v>
      </c>
      <c r="C26" s="30">
        <f>SUM('2018 Lodo'!$E59:$E60)</f>
        <v>31250</v>
      </c>
      <c r="D26" s="26">
        <f t="shared" si="2"/>
        <v>-1750</v>
      </c>
      <c r="E26" s="2">
        <f>SUM('2018 Budsjett'!$C30)+'2018 Budsjett'!$C31</f>
        <v>33000</v>
      </c>
      <c r="F26" s="26">
        <f t="shared" si="3"/>
        <v>1250</v>
      </c>
      <c r="G26" s="30">
        <f>SUM('2017 Lodo'!$E59:$E60)</f>
        <v>30000</v>
      </c>
      <c r="I26" s="30"/>
      <c r="K26" s="30"/>
      <c r="M26" s="31"/>
      <c r="O26" s="31"/>
    </row>
    <row r="27" spans="1:15" ht="14.25" customHeight="1">
      <c r="A27" s="2" t="s">
        <v>70</v>
      </c>
      <c r="B27" s="25"/>
      <c r="C27" s="30">
        <f>'2018 Lodo'!$E76</f>
        <v>0</v>
      </c>
      <c r="D27" s="26">
        <f t="shared" si="2"/>
        <v>-10000</v>
      </c>
      <c r="E27" s="2">
        <f>SUM('2018 Budsjett'!$C45)</f>
        <v>10000</v>
      </c>
      <c r="F27" s="26">
        <f t="shared" si="3"/>
        <v>0</v>
      </c>
      <c r="G27" s="30">
        <f>'2017 Lodo'!$E76</f>
        <v>0</v>
      </c>
      <c r="I27" s="30"/>
      <c r="K27" s="30"/>
      <c r="M27" s="31"/>
      <c r="O27" s="31"/>
    </row>
    <row r="28" spans="1:15" ht="14.25" customHeight="1">
      <c r="A28" s="2" t="s">
        <v>71</v>
      </c>
      <c r="B28" s="25"/>
      <c r="C28" s="30">
        <f>'2018 Lodo'!$E83</f>
        <v>0</v>
      </c>
      <c r="D28" s="26">
        <f t="shared" si="2"/>
        <v>-5000</v>
      </c>
      <c r="E28" s="2">
        <f>SUM('2018 Budsjett'!$C50)</f>
        <v>5000</v>
      </c>
      <c r="F28" s="26">
        <f t="shared" si="3"/>
        <v>0</v>
      </c>
      <c r="G28" s="30">
        <f>'2017 Lodo'!$E83</f>
        <v>0</v>
      </c>
      <c r="I28" s="30"/>
      <c r="K28" s="30"/>
      <c r="M28" s="31"/>
      <c r="O28" s="31"/>
    </row>
    <row r="29" spans="1:15" ht="14.25" customHeight="1">
      <c r="A29" s="2" t="s">
        <v>72</v>
      </c>
      <c r="B29" s="25"/>
      <c r="C29" s="30">
        <f>SUM('2018 Lodo'!$E80:$E81)</f>
        <v>0</v>
      </c>
      <c r="D29" s="26">
        <f t="shared" si="2"/>
        <v>0</v>
      </c>
      <c r="E29" s="2">
        <f>SUM('2018 Budsjett'!$C48)</f>
        <v>0</v>
      </c>
      <c r="F29" s="26">
        <f t="shared" si="3"/>
        <v>0</v>
      </c>
      <c r="G29" s="30">
        <f>SUM('2017 Lodo'!$E80:$E81)</f>
        <v>0</v>
      </c>
      <c r="I29" s="30"/>
      <c r="K29" s="30"/>
      <c r="M29" s="31"/>
      <c r="O29" s="31"/>
    </row>
    <row r="30" spans="1:15" ht="14.25" customHeight="1">
      <c r="A30" s="2" t="s">
        <v>73</v>
      </c>
      <c r="B30" s="25"/>
      <c r="C30" s="30">
        <f>'2018 Lodo'!$E75</f>
        <v>2115</v>
      </c>
      <c r="D30" s="26">
        <f t="shared" si="2"/>
        <v>-1085</v>
      </c>
      <c r="E30" s="2">
        <f>SUM('2018 Budsjett'!$C44)</f>
        <v>3200</v>
      </c>
      <c r="F30" s="26">
        <f t="shared" si="3"/>
        <v>110</v>
      </c>
      <c r="G30" s="30">
        <f>'2017 Lodo'!$E75</f>
        <v>2005</v>
      </c>
      <c r="I30" s="30"/>
      <c r="K30" s="30"/>
      <c r="M30" s="31"/>
      <c r="O30" s="31"/>
    </row>
    <row r="31" spans="1:15" ht="14.25" customHeight="1">
      <c r="A31" s="2" t="s">
        <v>74</v>
      </c>
      <c r="B31" s="25"/>
      <c r="C31" s="30">
        <f>'2018 Lodo'!$E54</f>
        <v>11931</v>
      </c>
      <c r="D31" s="26">
        <f t="shared" si="2"/>
        <v>-69</v>
      </c>
      <c r="E31" s="2">
        <f>SUM('2018 Budsjett'!$C28)</f>
        <v>12000</v>
      </c>
      <c r="F31" s="26">
        <f t="shared" si="3"/>
        <v>281</v>
      </c>
      <c r="G31" s="30">
        <f>'2017 Lodo'!$E54</f>
        <v>11650</v>
      </c>
      <c r="I31" s="30"/>
      <c r="K31" s="30"/>
      <c r="M31" s="31"/>
      <c r="O31" s="31"/>
    </row>
    <row r="32" spans="1:15" ht="15" customHeight="1">
      <c r="A32" s="2" t="s">
        <v>75</v>
      </c>
      <c r="B32" s="25"/>
      <c r="C32" s="30">
        <f>SUM('2018 Lodo'!$E63,'2018 Lodo'!$E64,'2018 Lodo'!$E72)</f>
        <v>229</v>
      </c>
      <c r="D32" s="26">
        <f t="shared" si="2"/>
        <v>229</v>
      </c>
      <c r="E32" s="2">
        <f>'2018 Budsjett'!$C34+'2018 Budsjett'!$C35+'2018 Budsjett'!$C43</f>
        <v>0</v>
      </c>
      <c r="F32" s="26">
        <f t="shared" si="3"/>
        <v>-198</v>
      </c>
      <c r="G32" s="30">
        <f>'2017 Lodo'!$E63+'2017 Lodo'!$E64+'2017 Lodo'!$E72</f>
        <v>427</v>
      </c>
      <c r="I32" s="30"/>
      <c r="K32" s="30"/>
      <c r="M32" s="31"/>
      <c r="O32" s="31"/>
    </row>
    <row r="33" spans="1:15" ht="14.25" customHeight="1">
      <c r="A33" s="1" t="s">
        <v>76</v>
      </c>
      <c r="B33" s="25"/>
      <c r="C33" s="30">
        <f>SUM('2018 Lodo'!$E79)</f>
        <v>21875</v>
      </c>
      <c r="D33" s="26">
        <f t="shared" si="2"/>
        <v>-125</v>
      </c>
      <c r="E33" s="2">
        <f>SUM('2018 Budsjett'!$C47)</f>
        <v>22000</v>
      </c>
      <c r="F33" s="26">
        <f t="shared" si="3"/>
        <v>0</v>
      </c>
      <c r="G33" s="30">
        <f>SUM('2017 Lodo'!$E79)</f>
        <v>21875</v>
      </c>
      <c r="I33" s="30"/>
      <c r="K33" s="30"/>
      <c r="M33" s="31"/>
      <c r="O33" s="31"/>
    </row>
    <row r="34" spans="1:15" ht="14.25" customHeight="1">
      <c r="A34" s="1" t="s">
        <v>77</v>
      </c>
      <c r="B34" s="25"/>
      <c r="C34" s="30">
        <f>'2018 Lodo'!$E82</f>
        <v>0</v>
      </c>
      <c r="D34" s="26">
        <f t="shared" si="2"/>
        <v>-1000</v>
      </c>
      <c r="E34" s="2">
        <f>'2018 Budsjett'!$C49</f>
        <v>1000</v>
      </c>
      <c r="F34" s="26">
        <f t="shared" si="3"/>
        <v>0</v>
      </c>
      <c r="G34" s="30">
        <f>'2017 Lodo'!E82</f>
        <v>0</v>
      </c>
      <c r="I34" s="30"/>
      <c r="K34" s="30"/>
      <c r="M34" s="31"/>
      <c r="O34" s="31"/>
    </row>
    <row r="35" spans="1:11" s="6" customFormat="1" ht="25.5" customHeight="1">
      <c r="A35" s="6" t="s">
        <v>78</v>
      </c>
      <c r="B35" s="27"/>
      <c r="C35" s="33">
        <f>SUM(C12:C33)</f>
        <v>355346.29</v>
      </c>
      <c r="D35" s="26">
        <f t="shared" si="2"/>
        <v>-65788.71000000002</v>
      </c>
      <c r="E35" s="6">
        <f>SUM(E12:E34)</f>
        <v>421135</v>
      </c>
      <c r="F35" s="26">
        <f t="shared" si="3"/>
        <v>-33315.02000000002</v>
      </c>
      <c r="G35" s="33">
        <f>SUM(G12:G33)</f>
        <v>388661.31</v>
      </c>
      <c r="I35" s="33"/>
      <c r="K35" s="33"/>
    </row>
    <row r="36" spans="1:11" s="23" customFormat="1" ht="40.5" customHeight="1">
      <c r="A36" s="23" t="s">
        <v>79</v>
      </c>
      <c r="B36" s="34"/>
      <c r="C36" s="37">
        <f>C10-C35</f>
        <v>-29799.099999999977</v>
      </c>
      <c r="D36" s="26">
        <f t="shared" si="2"/>
        <v>81335.90000000002</v>
      </c>
      <c r="E36" s="23">
        <f>E10-E35</f>
        <v>-111135</v>
      </c>
      <c r="F36" s="26">
        <f t="shared" si="3"/>
        <v>31269.150000000023</v>
      </c>
      <c r="G36" s="37">
        <f>G10-G35</f>
        <v>-61068.25</v>
      </c>
      <c r="I36" s="37"/>
      <c r="K36" s="37"/>
    </row>
    <row r="37" spans="1:11" ht="27" customHeight="1">
      <c r="A37" s="6" t="s">
        <v>80</v>
      </c>
      <c r="B37" s="25"/>
      <c r="C37" s="39"/>
      <c r="D37" s="26"/>
      <c r="F37" s="26"/>
      <c r="G37" s="39"/>
      <c r="I37" s="39"/>
      <c r="K37" s="39"/>
    </row>
    <row r="38" spans="1:11" ht="18" customHeight="1">
      <c r="A38" s="2" t="s">
        <v>81</v>
      </c>
      <c r="B38" s="25"/>
      <c r="C38" s="39">
        <f>-SUM('2018 Lodo'!$E86)</f>
        <v>3645.88</v>
      </c>
      <c r="D38" s="26">
        <f aca="true" t="shared" si="4" ref="D38:D44">C38-E38</f>
        <v>-354.1199999999999</v>
      </c>
      <c r="E38" s="2">
        <f>'2018 Budsjett'!$C58</f>
        <v>4000</v>
      </c>
      <c r="F38" s="26">
        <f aca="true" t="shared" si="5" ref="F38:F44">C38-G38</f>
        <v>-830.7200000000003</v>
      </c>
      <c r="G38" s="39">
        <f>-SUM('2017 Lodo'!$E86)</f>
        <v>4476.6</v>
      </c>
      <c r="I38" s="39"/>
      <c r="K38" s="39"/>
    </row>
    <row r="39" spans="1:11" ht="14.25" customHeight="1">
      <c r="A39" s="2" t="s">
        <v>82</v>
      </c>
      <c r="B39" s="25"/>
      <c r="C39" s="39">
        <f>-SUM('2018 Lodo'!$E85)</f>
        <v>-3682.75</v>
      </c>
      <c r="D39" s="26">
        <f t="shared" si="4"/>
        <v>-582.75</v>
      </c>
      <c r="E39" s="2">
        <f>'2018 Budsjett'!$C59</f>
        <v>-3100</v>
      </c>
      <c r="F39" s="26">
        <f t="shared" si="5"/>
        <v>-435.75</v>
      </c>
      <c r="G39" s="39">
        <f>-SUM('2017 Lodo'!$E85)</f>
        <v>-3247</v>
      </c>
      <c r="I39" s="39"/>
      <c r="K39" s="39"/>
    </row>
    <row r="40" spans="1:11" ht="14.25" customHeight="1">
      <c r="A40" s="2" t="s">
        <v>83</v>
      </c>
      <c r="B40" s="25"/>
      <c r="C40" s="39">
        <f>-SUM('2018 Lodo'!$E87)</f>
        <v>30519.63</v>
      </c>
      <c r="D40" s="26">
        <f t="shared" si="4"/>
        <v>30519.63</v>
      </c>
      <c r="E40" s="2">
        <f>'2018 Budsjett'!$C60</f>
        <v>0</v>
      </c>
      <c r="F40" s="26">
        <f t="shared" si="5"/>
        <v>30465.63</v>
      </c>
      <c r="G40" s="39">
        <f>-SUM('2017 Lodo'!$E87)</f>
        <v>54</v>
      </c>
      <c r="I40" s="39"/>
      <c r="K40" s="39"/>
    </row>
    <row r="41" spans="1:17" ht="14.25" customHeight="1">
      <c r="A41" s="2" t="s">
        <v>84</v>
      </c>
      <c r="B41" s="25"/>
      <c r="C41" s="39">
        <f>-'2018 Lodo'!$E89</f>
        <v>0</v>
      </c>
      <c r="D41" s="26">
        <f t="shared" si="4"/>
        <v>0</v>
      </c>
      <c r="E41" s="2">
        <f>'2018 Budsjett'!$C61</f>
        <v>0</v>
      </c>
      <c r="F41" s="26">
        <f t="shared" si="5"/>
        <v>9747.99</v>
      </c>
      <c r="G41" s="39">
        <f>-'2017 Lodo'!$E89</f>
        <v>-9747.99</v>
      </c>
      <c r="I41" s="39"/>
      <c r="K41" s="39"/>
      <c r="Q41" s="40"/>
    </row>
    <row r="42" spans="1:18" ht="14.25" customHeight="1">
      <c r="A42" s="2" t="s">
        <v>85</v>
      </c>
      <c r="B42" s="25"/>
      <c r="C42" s="39">
        <f>-SUM('2018 Lodo'!$E88)</f>
        <v>0</v>
      </c>
      <c r="D42" s="26">
        <f t="shared" si="4"/>
        <v>0</v>
      </c>
      <c r="E42" s="2">
        <f>'2018 Budsjett'!$C62</f>
        <v>0</v>
      </c>
      <c r="F42" s="26">
        <f t="shared" si="5"/>
        <v>0</v>
      </c>
      <c r="G42" s="39">
        <f>-SUM('2017 Lodo'!$E88)</f>
        <v>0</v>
      </c>
      <c r="I42" s="39"/>
      <c r="K42" s="39"/>
      <c r="N42" s="40"/>
      <c r="P42" s="40"/>
      <c r="R42" s="40"/>
    </row>
    <row r="43" spans="1:11" s="6" customFormat="1" ht="17.25" customHeight="1">
      <c r="A43" s="6" t="s">
        <v>86</v>
      </c>
      <c r="B43" s="27"/>
      <c r="C43" s="33">
        <f>SUM(C38:C42)</f>
        <v>30482.760000000002</v>
      </c>
      <c r="D43" s="26">
        <f t="shared" si="4"/>
        <v>29582.760000000002</v>
      </c>
      <c r="E43" s="6">
        <f>SUM(E38:E42)</f>
        <v>900</v>
      </c>
      <c r="F43" s="26">
        <f t="shared" si="5"/>
        <v>38947.15</v>
      </c>
      <c r="G43" s="33">
        <f>SUM(G38:G42)</f>
        <v>-8464.39</v>
      </c>
      <c r="I43" s="33"/>
      <c r="K43" s="33"/>
    </row>
    <row r="44" spans="1:21" s="6" customFormat="1" ht="31.5" customHeight="1">
      <c r="A44" s="41" t="s">
        <v>87</v>
      </c>
      <c r="B44" s="27" t="s">
        <v>88</v>
      </c>
      <c r="C44" s="33">
        <f>C36+C43</f>
        <v>683.6600000000253</v>
      </c>
      <c r="D44" s="26">
        <f t="shared" si="4"/>
        <v>110918.66000000003</v>
      </c>
      <c r="E44" s="6">
        <f>E36+E43</f>
        <v>-110235</v>
      </c>
      <c r="F44" s="26">
        <f t="shared" si="5"/>
        <v>70216.30000000002</v>
      </c>
      <c r="G44" s="33">
        <f>G36+G43</f>
        <v>-69532.64</v>
      </c>
      <c r="I44" s="33"/>
      <c r="K44" s="33"/>
      <c r="U44" s="1"/>
    </row>
    <row r="45" ht="15.75" customHeight="1"/>
    <row r="46" ht="18.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Q53"/>
  <sheetViews>
    <sheetView workbookViewId="0" topLeftCell="A1">
      <selection activeCell="A27" sqref="A27"/>
    </sheetView>
  </sheetViews>
  <sheetFormatPr defaultColWidth="9.140625" defaultRowHeight="12.75"/>
  <cols>
    <col min="1" max="10" width="11.57421875" style="1" customWidth="1"/>
    <col min="11" max="11" width="19.7109375" style="1" customWidth="1"/>
    <col min="12" max="16384" width="11.57421875" style="1" customWidth="1"/>
  </cols>
  <sheetData>
    <row r="1" ht="18.75">
      <c r="A1" s="3" t="s">
        <v>89</v>
      </c>
    </row>
    <row r="2" ht="14.25" customHeight="1">
      <c r="A2" s="3"/>
    </row>
    <row r="3" ht="14.25">
      <c r="A3" s="42" t="s">
        <v>90</v>
      </c>
    </row>
    <row r="4" spans="1:2" s="8" customFormat="1" ht="14.25">
      <c r="A4" s="43">
        <v>1</v>
      </c>
      <c r="B4" s="44" t="s">
        <v>91</v>
      </c>
    </row>
    <row r="5" spans="1:2" ht="14.25">
      <c r="A5" s="43"/>
      <c r="B5" s="45" t="s">
        <v>92</v>
      </c>
    </row>
    <row r="6" spans="1:2" s="8" customFormat="1" ht="14.25">
      <c r="A6" s="43"/>
      <c r="B6" s="46" t="s">
        <v>93</v>
      </c>
    </row>
    <row r="7" spans="1:2" ht="14.25">
      <c r="A7" s="43"/>
      <c r="B7" s="47" t="s">
        <v>94</v>
      </c>
    </row>
    <row r="8" spans="1:2" ht="14.25">
      <c r="A8" s="43"/>
      <c r="B8" s="47" t="s">
        <v>95</v>
      </c>
    </row>
    <row r="9" spans="1:2" ht="14.25">
      <c r="A9" s="43"/>
      <c r="B9" s="47" t="s">
        <v>96</v>
      </c>
    </row>
    <row r="10" spans="1:2" ht="14.25">
      <c r="A10" s="43"/>
      <c r="B10" s="47" t="s">
        <v>97</v>
      </c>
    </row>
    <row r="11" spans="1:2" ht="14.25">
      <c r="A11" s="43"/>
      <c r="B11" s="47" t="s">
        <v>98</v>
      </c>
    </row>
    <row r="12" spans="1:2" ht="16.5" customHeight="1">
      <c r="A12" s="43"/>
      <c r="B12" s="47" t="s">
        <v>99</v>
      </c>
    </row>
    <row r="13" spans="1:2" s="8" customFormat="1" ht="14.25">
      <c r="A13" s="43"/>
      <c r="B13" s="48" t="s">
        <v>81</v>
      </c>
    </row>
    <row r="14" spans="1:2" ht="14.25">
      <c r="A14" s="43"/>
      <c r="B14" s="47" t="s">
        <v>100</v>
      </c>
    </row>
    <row r="15" spans="1:2" s="8" customFormat="1" ht="14.25">
      <c r="A15" s="43"/>
      <c r="B15" s="49" t="s">
        <v>101</v>
      </c>
    </row>
    <row r="16" spans="1:2" ht="14.25">
      <c r="A16" s="43"/>
      <c r="B16" s="1" t="s">
        <v>102</v>
      </c>
    </row>
    <row r="17" spans="1:2" s="8" customFormat="1" ht="14.25">
      <c r="A17" s="43"/>
      <c r="B17" s="49" t="s">
        <v>103</v>
      </c>
    </row>
    <row r="18" spans="1:2" ht="14.25">
      <c r="A18" s="43"/>
      <c r="B18" s="50" t="s">
        <v>104</v>
      </c>
    </row>
    <row r="19" spans="1:2" ht="14.25">
      <c r="A19" s="43"/>
      <c r="B19" s="50" t="s">
        <v>105</v>
      </c>
    </row>
    <row r="20" spans="1:2" ht="14.25">
      <c r="A20" s="43"/>
      <c r="B20" s="50" t="s">
        <v>106</v>
      </c>
    </row>
    <row r="21" spans="1:2" s="8" customFormat="1" ht="14.25">
      <c r="A21" s="43"/>
      <c r="B21" s="49" t="s">
        <v>107</v>
      </c>
    </row>
    <row r="22" spans="1:2" ht="14.25">
      <c r="A22" s="43"/>
      <c r="B22" s="50" t="s">
        <v>108</v>
      </c>
    </row>
    <row r="23" spans="1:2" ht="14.25">
      <c r="A23" s="43"/>
      <c r="B23" s="50" t="s">
        <v>109</v>
      </c>
    </row>
    <row r="24" spans="1:2" ht="14.25">
      <c r="A24" s="43"/>
      <c r="B24" s="50" t="s">
        <v>110</v>
      </c>
    </row>
    <row r="25" spans="1:2" s="8" customFormat="1" ht="14.25">
      <c r="A25" s="43"/>
      <c r="B25" s="49" t="s">
        <v>111</v>
      </c>
    </row>
    <row r="26" spans="1:2" ht="14.25">
      <c r="A26" s="43"/>
      <c r="B26" s="50" t="s">
        <v>112</v>
      </c>
    </row>
    <row r="27" spans="1:2" ht="14.25">
      <c r="A27" s="43"/>
      <c r="B27" s="50"/>
    </row>
    <row r="28" spans="1:2" ht="14.25">
      <c r="A28" s="43">
        <v>2</v>
      </c>
      <c r="B28" s="51" t="s">
        <v>113</v>
      </c>
    </row>
    <row r="29" spans="1:2" ht="14.25">
      <c r="A29" s="43"/>
      <c r="B29" s="50" t="s">
        <v>114</v>
      </c>
    </row>
    <row r="30" spans="1:2" ht="14.25">
      <c r="A30" s="43"/>
      <c r="B30" s="50" t="s">
        <v>115</v>
      </c>
    </row>
    <row r="31" spans="1:2" ht="14.25">
      <c r="A31" s="43"/>
      <c r="B31" s="52" t="s">
        <v>116</v>
      </c>
    </row>
    <row r="32" spans="1:2" ht="14.25">
      <c r="A32" s="43"/>
      <c r="B32" s="52"/>
    </row>
    <row r="33" ht="14.25">
      <c r="A33" s="42" t="s">
        <v>117</v>
      </c>
    </row>
    <row r="34" spans="1:15" ht="27.75" customHeight="1">
      <c r="A34" s="43">
        <v>3</v>
      </c>
      <c r="B34" s="53" t="s">
        <v>118</v>
      </c>
      <c r="C34" s="53"/>
      <c r="D34" s="53"/>
      <c r="E34" s="53"/>
      <c r="F34" s="53"/>
      <c r="G34" s="53"/>
      <c r="H34" s="53"/>
      <c r="I34" s="53"/>
      <c r="J34" s="53"/>
      <c r="K34" s="53"/>
      <c r="L34" s="53"/>
      <c r="M34" s="53"/>
      <c r="N34" s="53"/>
      <c r="O34" s="53"/>
    </row>
    <row r="35" spans="1:15" ht="14.25" customHeight="1">
      <c r="A35" s="43">
        <v>4</v>
      </c>
      <c r="B35" s="54" t="s">
        <v>119</v>
      </c>
      <c r="C35" s="54"/>
      <c r="D35" s="54"/>
      <c r="E35" s="54"/>
      <c r="F35" s="54"/>
      <c r="G35" s="54"/>
      <c r="H35" s="54"/>
      <c r="I35" s="54"/>
      <c r="J35" s="54"/>
      <c r="K35" s="54"/>
      <c r="L35" s="54"/>
      <c r="M35" s="54"/>
      <c r="N35" s="54"/>
      <c r="O35" s="54"/>
    </row>
    <row r="36" spans="1:15" ht="14.25" customHeight="1">
      <c r="A36" s="43"/>
      <c r="B36" s="54" t="s">
        <v>120</v>
      </c>
      <c r="C36" s="54"/>
      <c r="D36" s="54"/>
      <c r="E36" s="54"/>
      <c r="F36" s="54"/>
      <c r="G36" s="54"/>
      <c r="H36" s="54"/>
      <c r="I36" s="54"/>
      <c r="J36" s="54"/>
      <c r="K36" s="54"/>
      <c r="L36" s="54"/>
      <c r="M36" s="54"/>
      <c r="N36" s="54"/>
      <c r="O36" s="54"/>
    </row>
    <row r="37" spans="1:15" ht="14.25" customHeight="1">
      <c r="A37" s="43">
        <v>5</v>
      </c>
      <c r="B37" s="55" t="s">
        <v>121</v>
      </c>
      <c r="C37" s="54"/>
      <c r="D37" s="54"/>
      <c r="E37" s="54"/>
      <c r="F37" s="54"/>
      <c r="G37" s="54"/>
      <c r="H37" s="54"/>
      <c r="I37" s="54"/>
      <c r="J37" s="54"/>
      <c r="K37" s="54"/>
      <c r="L37" s="54"/>
      <c r="M37" s="54"/>
      <c r="N37" s="54"/>
      <c r="O37" s="54"/>
    </row>
    <row r="38" spans="1:17" ht="14.25" customHeight="1">
      <c r="A38" s="43">
        <v>6</v>
      </c>
      <c r="B38" s="53" t="s">
        <v>122</v>
      </c>
      <c r="C38" s="53"/>
      <c r="D38" s="53"/>
      <c r="E38" s="53"/>
      <c r="F38" s="53"/>
      <c r="G38" s="53"/>
      <c r="H38" s="53"/>
      <c r="I38" s="53"/>
      <c r="J38" s="53"/>
      <c r="K38" s="53"/>
      <c r="L38" s="53"/>
      <c r="M38" s="53"/>
      <c r="N38" s="53"/>
      <c r="O38" s="53"/>
      <c r="P38" s="56"/>
      <c r="Q38" s="56"/>
    </row>
    <row r="39" spans="1:15" ht="13.5" customHeight="1">
      <c r="A39" s="43">
        <v>7</v>
      </c>
      <c r="B39" s="1" t="s">
        <v>123</v>
      </c>
      <c r="C39" s="53"/>
      <c r="D39" s="53"/>
      <c r="E39" s="53"/>
      <c r="F39" s="53"/>
      <c r="G39" s="53"/>
      <c r="H39" s="53"/>
      <c r="I39" s="53"/>
      <c r="J39" s="53"/>
      <c r="K39" s="53"/>
      <c r="L39" s="53"/>
      <c r="M39" s="53"/>
      <c r="N39" s="53"/>
      <c r="O39" s="53"/>
    </row>
    <row r="40" ht="14.25">
      <c r="A40" s="43"/>
    </row>
    <row r="41" ht="14.25">
      <c r="A41" s="42" t="s">
        <v>124</v>
      </c>
    </row>
    <row r="42" spans="1:2" s="2" customFormat="1" ht="14.25" customHeight="1">
      <c r="A42" s="43">
        <v>8</v>
      </c>
      <c r="B42" s="2" t="s">
        <v>125</v>
      </c>
    </row>
    <row r="43" spans="1:2" s="2" customFormat="1" ht="14.25" customHeight="1">
      <c r="A43" s="43"/>
      <c r="B43" s="2" t="s">
        <v>126</v>
      </c>
    </row>
    <row r="44" spans="1:2" s="2" customFormat="1" ht="16.5" customHeight="1">
      <c r="A44" s="43">
        <v>9</v>
      </c>
      <c r="B44" s="2" t="s">
        <v>127</v>
      </c>
    </row>
    <row r="45" spans="1:2" s="2" customFormat="1" ht="16.5" customHeight="1">
      <c r="A45" s="43"/>
      <c r="B45" s="2" t="s">
        <v>128</v>
      </c>
    </row>
    <row r="46" spans="1:16" s="2" customFormat="1" ht="14.25" customHeight="1">
      <c r="A46" s="43">
        <v>10</v>
      </c>
      <c r="B46" s="1" t="s">
        <v>129</v>
      </c>
      <c r="L46" s="1"/>
      <c r="M46" s="1"/>
      <c r="N46" s="1"/>
      <c r="O46" s="1"/>
      <c r="P46" s="1"/>
    </row>
    <row r="47" spans="1:2" s="2" customFormat="1" ht="15.75" customHeight="1">
      <c r="A47" s="43">
        <v>11</v>
      </c>
      <c r="B47" s="2" t="s">
        <v>266</v>
      </c>
    </row>
    <row r="48" spans="1:2" s="2" customFormat="1" ht="14.25" customHeight="1">
      <c r="A48" s="43">
        <v>12</v>
      </c>
      <c r="B48" s="1" t="s">
        <v>130</v>
      </c>
    </row>
    <row r="49" spans="1:2" s="2" customFormat="1" ht="14.25" customHeight="1">
      <c r="A49" s="43"/>
      <c r="B49" s="1" t="s">
        <v>131</v>
      </c>
    </row>
    <row r="50" spans="1:2" s="2" customFormat="1" ht="14.25" customHeight="1">
      <c r="A50" s="43">
        <v>13</v>
      </c>
      <c r="B50" s="2" t="s">
        <v>132</v>
      </c>
    </row>
    <row r="51" spans="1:2" s="2" customFormat="1" ht="14.25" customHeight="1">
      <c r="A51" s="43">
        <v>14</v>
      </c>
      <c r="B51" s="2" t="s">
        <v>133</v>
      </c>
    </row>
    <row r="52" spans="1:2" s="2" customFormat="1" ht="15.75" customHeight="1">
      <c r="A52" s="43">
        <v>15</v>
      </c>
      <c r="B52" s="2" t="s">
        <v>134</v>
      </c>
    </row>
    <row r="53" s="2" customFormat="1" ht="16.5" customHeight="1">
      <c r="A53" s="12"/>
    </row>
  </sheetData>
  <sheetProtection selectLockedCells="1" selectUnlockedCells="1"/>
  <mergeCells count="4">
    <mergeCell ref="B34:I34"/>
    <mergeCell ref="B35:K35"/>
    <mergeCell ref="B36:K36"/>
    <mergeCell ref="B38:K38"/>
  </mergeCells>
  <printOptions/>
  <pageMargins left="0.7875" right="0.7875" top="1.0527777777777778" bottom="1.0527777777777778" header="0.7875" footer="0.7875"/>
  <pageSetup horizontalDpi="300" verticalDpi="300" orientation="portrait" paperSize="9" scale="75"/>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69"/>
  <sheetViews>
    <sheetView workbookViewId="0" topLeftCell="A1">
      <selection activeCell="F13" sqref="F13"/>
    </sheetView>
  </sheetViews>
  <sheetFormatPr defaultColWidth="9.140625" defaultRowHeight="12.75"/>
  <cols>
    <col min="1" max="1" width="21.57421875" style="57" customWidth="1"/>
    <col min="2" max="2" width="49.00390625" style="58" customWidth="1"/>
    <col min="3" max="3" width="21.421875" style="58" customWidth="1"/>
    <col min="4" max="16384" width="11.57421875" style="0" customWidth="1"/>
  </cols>
  <sheetData>
    <row r="1" spans="2:3" ht="20.25">
      <c r="B1" s="59"/>
      <c r="C1" s="59"/>
    </row>
    <row r="2" spans="2:3" ht="20.25">
      <c r="B2" s="60" t="s">
        <v>142</v>
      </c>
      <c r="C2" s="61"/>
    </row>
    <row r="3" ht="14.25">
      <c r="C3" s="63">
        <v>2018</v>
      </c>
    </row>
    <row r="4" spans="2:3" ht="14.25">
      <c r="B4" s="64"/>
      <c r="C4" s="64" t="s">
        <v>143</v>
      </c>
    </row>
    <row r="5" spans="2:3" ht="16.5">
      <c r="B5" s="65" t="s">
        <v>144</v>
      </c>
      <c r="C5" s="67"/>
    </row>
    <row r="6" spans="1:3" ht="14.25">
      <c r="A6" s="68">
        <v>3100</v>
      </c>
      <c r="B6" s="69" t="s">
        <v>145</v>
      </c>
      <c r="C6" s="71"/>
    </row>
    <row r="7" spans="1:3" ht="14.25">
      <c r="A7" s="68">
        <v>3101</v>
      </c>
      <c r="B7" s="69" t="s">
        <v>146</v>
      </c>
      <c r="C7" s="71"/>
    </row>
    <row r="8" spans="1:3" ht="14.25">
      <c r="A8" s="68">
        <v>3102</v>
      </c>
      <c r="B8" s="69" t="s">
        <v>147</v>
      </c>
      <c r="C8" s="71"/>
    </row>
    <row r="9" spans="1:3" ht="14.25">
      <c r="A9" s="68">
        <v>3110</v>
      </c>
      <c r="B9" s="69" t="s">
        <v>148</v>
      </c>
      <c r="C9" s="71"/>
    </row>
    <row r="10" spans="2:3" ht="14.25">
      <c r="B10" s="58" t="s">
        <v>42</v>
      </c>
      <c r="C10" s="73">
        <v>320000</v>
      </c>
    </row>
    <row r="11" spans="1:3" ht="14.25">
      <c r="A11" s="57">
        <v>3280</v>
      </c>
      <c r="B11" s="58" t="s">
        <v>149</v>
      </c>
      <c r="C11" s="73">
        <v>-10000</v>
      </c>
    </row>
    <row r="12" spans="1:3" ht="14.25">
      <c r="A12" s="57">
        <v>3910</v>
      </c>
      <c r="B12" s="58" t="s">
        <v>150</v>
      </c>
      <c r="C12" s="73"/>
    </row>
    <row r="13" spans="1:3" ht="14.25">
      <c r="A13" s="57">
        <v>3911</v>
      </c>
      <c r="B13" s="58" t="s">
        <v>151</v>
      </c>
      <c r="C13" s="73"/>
    </row>
    <row r="14" spans="1:3" ht="14.25">
      <c r="A14" s="57">
        <v>3912</v>
      </c>
      <c r="B14" t="s">
        <v>152</v>
      </c>
      <c r="C14" s="74"/>
    </row>
    <row r="15" spans="1:3" ht="14.25">
      <c r="A15" s="57">
        <v>3913</v>
      </c>
      <c r="B15" t="s">
        <v>153</v>
      </c>
      <c r="C15" s="74"/>
    </row>
    <row r="16" ht="14.25">
      <c r="C16" s="73"/>
    </row>
    <row r="17" spans="2:3" ht="14.25">
      <c r="B17" s="63" t="s">
        <v>154</v>
      </c>
      <c r="C17" s="76">
        <v>310000</v>
      </c>
    </row>
    <row r="18" ht="14.25">
      <c r="C18" s="73"/>
    </row>
    <row r="19" spans="2:3" ht="16.5">
      <c r="B19" s="65" t="s">
        <v>155</v>
      </c>
      <c r="C19" s="67"/>
    </row>
    <row r="20" spans="2:3" ht="14.25">
      <c r="B20" s="77" t="s">
        <v>156</v>
      </c>
      <c r="C20" s="79">
        <v>8.597</v>
      </c>
    </row>
    <row r="21" spans="1:3" ht="14.25">
      <c r="A21" s="68">
        <v>4100</v>
      </c>
      <c r="B21" s="69" t="s">
        <v>157</v>
      </c>
      <c r="C21" s="71"/>
    </row>
    <row r="22" spans="1:3" ht="14.25">
      <c r="A22" s="68">
        <v>4101</v>
      </c>
      <c r="B22" s="69" t="s">
        <v>158</v>
      </c>
      <c r="C22" s="71"/>
    </row>
    <row r="23" spans="1:3" ht="14.25">
      <c r="A23" s="68">
        <v>4102</v>
      </c>
      <c r="B23" s="69" t="s">
        <v>159</v>
      </c>
      <c r="C23" s="71"/>
    </row>
    <row r="24" spans="1:3" ht="14.25">
      <c r="A24" s="68">
        <v>4103</v>
      </c>
      <c r="B24" s="69" t="s">
        <v>160</v>
      </c>
      <c r="C24" s="71"/>
    </row>
    <row r="25" spans="2:3" ht="14.25">
      <c r="B25" s="58" t="s">
        <v>161</v>
      </c>
      <c r="C25" s="73">
        <v>195000</v>
      </c>
    </row>
    <row r="26" spans="1:3" ht="14.25">
      <c r="A26" s="57">
        <v>5000</v>
      </c>
      <c r="B26" t="s">
        <v>63</v>
      </c>
      <c r="C26" s="73">
        <v>35000</v>
      </c>
    </row>
    <row r="27" spans="1:3" ht="14.25">
      <c r="A27" s="57">
        <v>5400</v>
      </c>
      <c r="B27" t="s">
        <v>64</v>
      </c>
      <c r="C27" s="73">
        <v>4935</v>
      </c>
    </row>
    <row r="28" spans="1:3" ht="14.25">
      <c r="A28" s="57">
        <v>6300</v>
      </c>
      <c r="B28" s="58" t="s">
        <v>74</v>
      </c>
      <c r="C28" s="73">
        <v>12000</v>
      </c>
    </row>
    <row r="29" spans="1:3" ht="14.25">
      <c r="A29" s="57">
        <v>6701</v>
      </c>
      <c r="B29" s="58" t="s">
        <v>162</v>
      </c>
      <c r="C29" s="73">
        <v>0</v>
      </c>
    </row>
    <row r="30" spans="1:3" ht="14.25">
      <c r="A30" s="57">
        <v>6703</v>
      </c>
      <c r="B30" s="58" t="s">
        <v>68</v>
      </c>
      <c r="C30" s="73">
        <v>30000</v>
      </c>
    </row>
    <row r="31" spans="1:3" ht="14.25">
      <c r="A31" s="57">
        <v>6704</v>
      </c>
      <c r="B31" s="58" t="s">
        <v>163</v>
      </c>
      <c r="C31" s="73">
        <v>3000</v>
      </c>
    </row>
    <row r="32" spans="1:3" ht="14.25">
      <c r="A32" s="57">
        <v>6708</v>
      </c>
      <c r="B32" s="58" t="s">
        <v>61</v>
      </c>
      <c r="C32" s="73">
        <v>35000</v>
      </c>
    </row>
    <row r="33" spans="1:3" ht="14.25">
      <c r="A33" s="57">
        <v>6708</v>
      </c>
      <c r="B33" s="58" t="s">
        <v>65</v>
      </c>
      <c r="C33" s="73">
        <v>0</v>
      </c>
    </row>
    <row r="34" spans="1:3" ht="14.25">
      <c r="A34" s="57">
        <v>6800</v>
      </c>
      <c r="B34" t="s">
        <v>164</v>
      </c>
      <c r="C34" s="73">
        <v>0</v>
      </c>
    </row>
    <row r="35" spans="1:3" ht="14.25">
      <c r="A35" s="57">
        <v>6801</v>
      </c>
      <c r="B35" t="s">
        <v>165</v>
      </c>
      <c r="C35" s="73">
        <v>0</v>
      </c>
    </row>
    <row r="36" spans="1:3" ht="14.25">
      <c r="A36" s="57">
        <v>6860</v>
      </c>
      <c r="B36" s="58" t="s">
        <v>54</v>
      </c>
      <c r="C36" s="73">
        <v>20000</v>
      </c>
    </row>
    <row r="37" spans="1:3" ht="14.25">
      <c r="A37" s="57">
        <v>6861</v>
      </c>
      <c r="B37" s="58" t="s">
        <v>166</v>
      </c>
      <c r="C37" s="73">
        <v>30000</v>
      </c>
    </row>
    <row r="38" spans="1:3" ht="14.25">
      <c r="A38" s="57">
        <v>6865</v>
      </c>
      <c r="B38" t="s">
        <v>167</v>
      </c>
      <c r="C38" s="74">
        <v>0</v>
      </c>
    </row>
    <row r="39" spans="1:3" ht="14.25">
      <c r="A39" s="57">
        <v>6866</v>
      </c>
      <c r="B39" t="s">
        <v>168</v>
      </c>
      <c r="C39" s="74">
        <v>0</v>
      </c>
    </row>
    <row r="40" spans="1:3" ht="14.25">
      <c r="A40" s="57">
        <v>6867</v>
      </c>
      <c r="B40" t="s">
        <v>169</v>
      </c>
      <c r="C40" s="74">
        <v>0</v>
      </c>
    </row>
    <row r="41" spans="1:3" ht="14.25">
      <c r="A41" s="57">
        <v>6868</v>
      </c>
      <c r="B41" t="s">
        <v>170</v>
      </c>
      <c r="C41" s="74">
        <v>0</v>
      </c>
    </row>
    <row r="42" spans="1:3" ht="14.25">
      <c r="A42" s="57">
        <v>6870</v>
      </c>
      <c r="B42" s="58" t="s">
        <v>171</v>
      </c>
      <c r="C42" s="73">
        <v>0</v>
      </c>
    </row>
    <row r="43" spans="1:3" ht="14.25">
      <c r="A43" s="57">
        <v>6940</v>
      </c>
      <c r="B43" s="58" t="s">
        <v>172</v>
      </c>
      <c r="C43" s="73">
        <v>0</v>
      </c>
    </row>
    <row r="44" spans="1:3" ht="14.25">
      <c r="A44" s="57">
        <v>7312</v>
      </c>
      <c r="B44" s="58" t="s">
        <v>173</v>
      </c>
      <c r="C44" s="73">
        <v>3200</v>
      </c>
    </row>
    <row r="45" spans="1:3" ht="14.25">
      <c r="A45" s="57">
        <v>7320</v>
      </c>
      <c r="B45" s="58" t="s">
        <v>70</v>
      </c>
      <c r="C45" s="73">
        <v>10000</v>
      </c>
    </row>
    <row r="46" spans="1:3" ht="14.25">
      <c r="A46" s="57">
        <v>7382</v>
      </c>
      <c r="B46" s="58" t="s">
        <v>174</v>
      </c>
      <c r="C46" s="73">
        <v>10000</v>
      </c>
    </row>
    <row r="47" spans="1:3" ht="14.25">
      <c r="A47" s="57">
        <v>7383</v>
      </c>
      <c r="B47" s="58" t="s">
        <v>76</v>
      </c>
      <c r="C47" s="73">
        <v>22000</v>
      </c>
    </row>
    <row r="48" spans="1:3" ht="14.25">
      <c r="A48" s="57">
        <v>7420</v>
      </c>
      <c r="B48" s="58" t="s">
        <v>72</v>
      </c>
      <c r="C48" s="73">
        <v>0</v>
      </c>
    </row>
    <row r="49" spans="1:3" ht="14.25">
      <c r="A49" s="57">
        <v>7500</v>
      </c>
      <c r="B49" s="58" t="s">
        <v>77</v>
      </c>
      <c r="C49" s="73">
        <v>1000</v>
      </c>
    </row>
    <row r="50" spans="1:3" ht="14.25">
      <c r="A50" s="57">
        <v>7710</v>
      </c>
      <c r="B50" s="58" t="s">
        <v>71</v>
      </c>
      <c r="C50" s="73">
        <v>5000</v>
      </c>
    </row>
    <row r="51" spans="1:3" ht="14.25">
      <c r="A51" s="57">
        <v>7720</v>
      </c>
      <c r="B51" s="58" t="s">
        <v>175</v>
      </c>
      <c r="C51" s="73">
        <v>5000</v>
      </c>
    </row>
    <row r="52" ht="14.25">
      <c r="C52" s="73"/>
    </row>
    <row r="53" spans="2:3" ht="14.25">
      <c r="B53" s="63" t="s">
        <v>176</v>
      </c>
      <c r="C53" s="80">
        <v>421135</v>
      </c>
    </row>
    <row r="54" ht="14.25">
      <c r="C54" s="73"/>
    </row>
    <row r="55" spans="2:3" ht="16.5">
      <c r="B55" s="65" t="s">
        <v>177</v>
      </c>
      <c r="C55" s="80">
        <v>-111135</v>
      </c>
    </row>
    <row r="56" ht="14.25">
      <c r="C56" s="73"/>
    </row>
    <row r="57" spans="2:3" ht="16.5">
      <c r="B57" s="65" t="s">
        <v>178</v>
      </c>
      <c r="C57" s="67"/>
    </row>
    <row r="58" spans="1:3" ht="14.25">
      <c r="A58" s="57">
        <v>8050</v>
      </c>
      <c r="B58" s="58" t="s">
        <v>179</v>
      </c>
      <c r="C58" s="73">
        <v>4000</v>
      </c>
    </row>
    <row r="59" spans="1:3" ht="14.25">
      <c r="A59" s="57">
        <v>7770</v>
      </c>
      <c r="B59" s="58" t="s">
        <v>82</v>
      </c>
      <c r="C59" s="73">
        <v>-3100</v>
      </c>
    </row>
    <row r="60" spans="1:3" ht="14.25">
      <c r="A60" s="57">
        <v>8060</v>
      </c>
      <c r="B60" s="58" t="s">
        <v>83</v>
      </c>
      <c r="C60" s="73"/>
    </row>
    <row r="61" spans="1:3" ht="14.25">
      <c r="A61" s="57">
        <v>8160</v>
      </c>
      <c r="B61" s="58" t="s">
        <v>84</v>
      </c>
      <c r="C61" s="73"/>
    </row>
    <row r="62" spans="1:3" ht="14.25">
      <c r="A62" s="57">
        <v>8150</v>
      </c>
      <c r="B62" s="58" t="s">
        <v>85</v>
      </c>
      <c r="C62" s="73"/>
    </row>
    <row r="63" ht="14.25">
      <c r="C63" s="73"/>
    </row>
    <row r="64" spans="2:3" ht="14.25">
      <c r="B64" s="63" t="s">
        <v>180</v>
      </c>
      <c r="C64" s="80">
        <v>900</v>
      </c>
    </row>
    <row r="65" ht="14.25">
      <c r="C65" s="72"/>
    </row>
    <row r="66" spans="2:3" ht="16.5">
      <c r="B66" s="65" t="s">
        <v>181</v>
      </c>
      <c r="C66" s="80">
        <v>-110235</v>
      </c>
    </row>
    <row r="69" spans="2:3" ht="16.5">
      <c r="B69" s="65"/>
      <c r="C69" s="65"/>
    </row>
  </sheetData>
  <sheetProtection selectLockedCells="1" selectUnlockedCells="1"/>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2020-02-22T22:31:29Z</dcterms:modified>
  <cp:category/>
  <cp:version/>
  <cp:contentType/>
  <cp:contentStatus/>
  <cp:revision>122</cp:revision>
</cp:coreProperties>
</file>