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5855" activeTab="0"/>
  </bookViews>
  <sheets>
    <sheet name="Budsjett" sheetId="1" r:id="rId1"/>
    <sheet name="Noter 2009" sheetId="2" r:id="rId2"/>
    <sheet name="Sheet3" sheetId="3" r:id="rId3"/>
  </sheets>
  <definedNames>
    <definedName name="_xlnm.Print_Titles" localSheetId="0">'Budsjett'!$4:$5</definedName>
  </definedNames>
  <calcPr fullCalcOnLoad="1"/>
</workbook>
</file>

<file path=xl/sharedStrings.xml><?xml version="1.0" encoding="utf-8"?>
<sst xmlns="http://schemas.openxmlformats.org/spreadsheetml/2006/main" count="153" uniqueCount="122">
  <si>
    <t>Bedriftsmedlemmer</t>
  </si>
  <si>
    <t>Antall personer (1-3 pr bedrift)</t>
  </si>
  <si>
    <t>Ekstra personer I bedrift</t>
  </si>
  <si>
    <t>Personlige medlemmer</t>
  </si>
  <si>
    <t>Studenter</t>
  </si>
  <si>
    <t>Æresmedlemmer</t>
  </si>
  <si>
    <t>Inntekter årsmøte</t>
  </si>
  <si>
    <t>Inntekter andre arrangementer</t>
  </si>
  <si>
    <t>Sum driftsinntekter</t>
  </si>
  <si>
    <t>Dollarkurs</t>
  </si>
  <si>
    <t>Reduksjon pga ikke fullt år</t>
  </si>
  <si>
    <t>SATS</t>
  </si>
  <si>
    <t>Personlig uten Usenix</t>
  </si>
  <si>
    <t>Student uten Usenix</t>
  </si>
  <si>
    <t>2008</t>
  </si>
  <si>
    <t>SAGE</t>
  </si>
  <si>
    <t>SAGE Student</t>
  </si>
  <si>
    <t>2007</t>
  </si>
  <si>
    <t>REELT</t>
  </si>
  <si>
    <t>2009</t>
  </si>
  <si>
    <t>Disponibelt etter Usenix</t>
  </si>
  <si>
    <t>USENIX AM</t>
  </si>
  <si>
    <t>USENIX S-AM</t>
  </si>
  <si>
    <t>USENIX SAGE</t>
  </si>
  <si>
    <t>USENIX SAGE-S</t>
  </si>
  <si>
    <t>Disponbelt pr medlem (snitt)</t>
  </si>
  <si>
    <t>3100</t>
  </si>
  <si>
    <t>Sum kontingenter</t>
  </si>
  <si>
    <t>Sum SAGE inntekt</t>
  </si>
  <si>
    <t>3110</t>
  </si>
  <si>
    <t>3185</t>
  </si>
  <si>
    <t>Sum Usenix relaterte utgifter</t>
  </si>
  <si>
    <t>Regnskap ordinær</t>
  </si>
  <si>
    <t>Revisjon ordinær</t>
  </si>
  <si>
    <t>Revisjon konsulent</t>
  </si>
  <si>
    <t>Medlemsregister</t>
  </si>
  <si>
    <t>Kontorrekvisita</t>
  </si>
  <si>
    <t>Kopiering</t>
  </si>
  <si>
    <t>Video opptak</t>
  </si>
  <si>
    <t>Porto</t>
  </si>
  <si>
    <t>Medlemsmøter</t>
  </si>
  <si>
    <t>Styret</t>
  </si>
  <si>
    <t>Gaver</t>
  </si>
  <si>
    <t>Sekretariat/assistanse arrangement</t>
  </si>
  <si>
    <t>Generalforsamling/årsmøte</t>
  </si>
  <si>
    <t>Web server</t>
  </si>
  <si>
    <t>Sum driftsutgifter</t>
  </si>
  <si>
    <t>Sum utgifter</t>
  </si>
  <si>
    <t>EST.</t>
  </si>
  <si>
    <t>Budsjett</t>
  </si>
  <si>
    <t>Andre arrangementer</t>
  </si>
  <si>
    <t>REGNSKAP</t>
  </si>
  <si>
    <t>Sekretariat/administrasjon</t>
  </si>
  <si>
    <t>6300</t>
  </si>
  <si>
    <t>Inntekt Linux Magasinet</t>
  </si>
  <si>
    <t>3190</t>
  </si>
  <si>
    <t>3280</t>
  </si>
  <si>
    <t>Linux magasinet</t>
  </si>
  <si>
    <t>4190</t>
  </si>
  <si>
    <t>Reklame/Markedsføring</t>
  </si>
  <si>
    <t>Kontonr.</t>
  </si>
  <si>
    <t>7770</t>
  </si>
  <si>
    <t>Bankgebyrer</t>
  </si>
  <si>
    <t>8050</t>
  </si>
  <si>
    <t>Valutagevinst</t>
  </si>
  <si>
    <t>Valutatap</t>
  </si>
  <si>
    <t>8060</t>
  </si>
  <si>
    <t>8150</t>
  </si>
  <si>
    <t>Sum finansposter</t>
  </si>
  <si>
    <t>Resultat før finansposter</t>
  </si>
  <si>
    <t>Årsresultat</t>
  </si>
  <si>
    <t>8800</t>
  </si>
  <si>
    <t>OPPR.BUDSJ</t>
  </si>
  <si>
    <t>REV.BUDSJ</t>
  </si>
  <si>
    <t>BUDSJETT</t>
  </si>
  <si>
    <t>Renter (inntekt negativt tall)</t>
  </si>
  <si>
    <t>2010</t>
  </si>
  <si>
    <t>EST</t>
  </si>
  <si>
    <t>Leie lokale (inkl. lager, postboks)</t>
  </si>
  <si>
    <t>Kontingent/SAGE rabatt og tap</t>
  </si>
  <si>
    <t>Kommentarer til revidert budsjett 2009 og budsjett 2010</t>
  </si>
  <si>
    <t>Inntekter:</t>
  </si>
  <si>
    <t>Reelle 2008-inntekter er regnet ut ved å summere de faktiske fakturaene som dreier seg om 2008-kontingenter,</t>
  </si>
  <si>
    <t>og må regnes som tapt.</t>
  </si>
  <si>
    <t>Utgifter:</t>
  </si>
  <si>
    <t>Regnskapet for 2008 viser at foreningen har brukt 100000 kroner mindre enn budsjettert. Dette skyldes følgende:</t>
  </si>
  <si>
    <t>45000 spart ved å gjøre sekretariat-arbeidet på dugnad</t>
  </si>
  <si>
    <t>20000 mindre brukt enn budsjettert på medlemsmøter</t>
  </si>
  <si>
    <t>10000 spart på markedsføring</t>
  </si>
  <si>
    <t>10000 spart på andre arrangmenter</t>
  </si>
  <si>
    <t>9000 spart på årsmøte (ingen papirer sendt i posten)</t>
  </si>
  <si>
    <t>Satsen for rabatt og tap er økt fra 3% til 7% basert på sammenlingning med regnskapstallene fra 2008.</t>
  </si>
  <si>
    <t>Usenix-satsene er økt med ca. 5%; dette var allerede forutsett i det opprinnelige 2009-budsjettet.</t>
  </si>
  <si>
    <t>Budsjettpost for årsmøte er fjernet</t>
  </si>
  <si>
    <t>Endringer (både revidert 2009 og 2010):</t>
  </si>
  <si>
    <t>Sekretariat/assistanse arrangement halvert fra 12000 til 6000 (ikke benyttet de senere årene)</t>
  </si>
  <si>
    <t>Noen endringer foreslås som tilpasning til realiteter og et lavere innteksanslag:</t>
  </si>
  <si>
    <t>Porto reduseres fra 3500 til 500.</t>
  </si>
  <si>
    <t>Andre arrangement reduseres fra 10000 til 5000.</t>
  </si>
  <si>
    <t>Gaver reduseres fra 1500 til 500.</t>
  </si>
  <si>
    <t>Kontingent:</t>
  </si>
  <si>
    <t>Det foreslås ingen endringer i kontingentsatsene for 2010.</t>
  </si>
  <si>
    <t>Regnskapstallene viser at inntektene i 2008 ble omtent de samme som i 2007. Usenix-utgiftene ble noe</t>
  </si>
  <si>
    <t>høyere mens øvrige driftsutgifter ble mer enn 50000 kroner lavere.</t>
  </si>
  <si>
    <t>Prosjekter</t>
  </si>
  <si>
    <t>Sekretariat beholdt på 40000 (redusert fra 50000) for å muliggjøre utsetting av tjenesten.</t>
  </si>
  <si>
    <t>Revisjon øket fra 15000 til 20000, basert på erfaring.</t>
  </si>
  <si>
    <t>Video-posten er ekstraordinært øket til 25000 for 2009 (mot reduksjon i de to sekretariatspostene)</t>
  </si>
  <si>
    <t>Forventede renteinntekter er redusert som følge av den generelle nedgangen i markedet.</t>
  </si>
  <si>
    <t>For 2010 er det lagt inn en forventet medlemsvekst på 4% i alle kategorier.</t>
  </si>
  <si>
    <t>Det er innført en ny post "prosjekter",  med 20000 kroner i 2009 og 25000 i 2010.</t>
  </si>
  <si>
    <t>og trekke fra kreditnotaer (feil og utmeldinger). Fakturaer for 2008 som ikke er betalt pr. Januar 2009 er ikke medregnet</t>
  </si>
  <si>
    <t>Kontingentinntekter</t>
  </si>
  <si>
    <t>Andre inntekter</t>
  </si>
  <si>
    <t>Usenix utgifter</t>
  </si>
  <si>
    <t>Driftsutgifter</t>
  </si>
  <si>
    <t>2011</t>
  </si>
  <si>
    <t>Agio (valutagevinst)</t>
  </si>
  <si>
    <t>Disagio (valutatap)</t>
  </si>
  <si>
    <t>8160</t>
  </si>
  <si>
    <t>Ekstraordinær investering, kartprosjekt</t>
  </si>
  <si>
    <t>BUDSJETTFORSLAG FOR NUUG, 2010 og 2011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</si>
</sst>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7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 wrapText="1"/>
    </xf>
    <xf numFmtId="4" fontId="0" fillId="0" borderId="1" xfId="0" applyNumberFormat="1" applyBorder="1" applyAlignment="1">
      <alignment horizontal="center"/>
    </xf>
    <xf numFmtId="4" fontId="2" fillId="0" borderId="2" xfId="0" applyNumberFormat="1" applyFont="1" applyBorder="1" applyAlignment="1" quotePrefix="1">
      <alignment horizontal="center"/>
    </xf>
    <xf numFmtId="4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2" xfId="0" applyNumberFormat="1" applyBorder="1" applyAlignment="1">
      <alignment wrapText="1"/>
    </xf>
    <xf numFmtId="4" fontId="0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0"/>
  <sheetViews>
    <sheetView tabSelected="1" workbookViewId="0" topLeftCell="A1">
      <pane xSplit="1" ySplit="5" topLeftCell="B6" activePane="bottomRight" state="frozen"/>
      <selection pane="topLeft" activeCell="A1" sqref="A1:A16384"/>
      <selection pane="topRight" activeCell="D1" sqref="D1"/>
      <selection pane="bottomLeft" activeCell="A30" sqref="A30"/>
      <selection pane="bottomRight" activeCell="A21" sqref="A21"/>
    </sheetView>
  </sheetViews>
  <sheetFormatPr defaultColWidth="9.140625" defaultRowHeight="12.75"/>
  <cols>
    <col min="1" max="1" width="31.7109375" style="0" customWidth="1"/>
    <col min="2" max="2" width="6.421875" style="13" customWidth="1"/>
    <col min="3" max="3" width="10.421875" style="11" hidden="1" customWidth="1"/>
    <col min="4" max="4" width="11.140625" style="11" hidden="1" customWidth="1"/>
    <col min="5" max="5" width="6.8515625" style="0" hidden="1" customWidth="1"/>
    <col min="6" max="6" width="12.57421875" style="0" hidden="1" customWidth="1"/>
    <col min="7" max="7" width="6.00390625" style="0" hidden="1" customWidth="1"/>
    <col min="8" max="8" width="15.00390625" style="11" hidden="1" customWidth="1"/>
    <col min="9" max="9" width="11.28125" style="11" customWidth="1"/>
    <col min="10" max="10" width="5.140625" style="0" customWidth="1"/>
    <col min="11" max="11" width="6.00390625" style="0" customWidth="1"/>
    <col min="12" max="12" width="12.28125" style="11" customWidth="1"/>
    <col min="13" max="13" width="5.140625" style="0" customWidth="1"/>
    <col min="14" max="14" width="7.421875" style="0" customWidth="1"/>
    <col min="15" max="15" width="14.421875" style="11" bestFit="1" customWidth="1"/>
    <col min="16" max="16" width="11.28125" style="11" customWidth="1"/>
    <col min="17" max="17" width="6.00390625" style="0" customWidth="1"/>
    <col min="18" max="18" width="12.28125" style="11" customWidth="1"/>
    <col min="19" max="19" width="5.140625" style="0" customWidth="1"/>
    <col min="20" max="20" width="7.421875" style="0" customWidth="1"/>
    <col min="21" max="21" width="14.421875" style="11" bestFit="1" customWidth="1"/>
    <col min="22" max="22" width="11.28125" style="11" hidden="1" customWidth="1"/>
    <col min="23" max="23" width="6.00390625" style="0" customWidth="1"/>
    <col min="24" max="24" width="12.28125" style="11" customWidth="1"/>
    <col min="25" max="25" width="5.140625" style="0" customWidth="1"/>
  </cols>
  <sheetData>
    <row r="2" spans="1:24" s="30" customFormat="1" ht="18">
      <c r="A2" s="30" t="s">
        <v>121</v>
      </c>
      <c r="B2" s="31"/>
      <c r="C2" s="32"/>
      <c r="D2" s="32"/>
      <c r="H2" s="32"/>
      <c r="I2" s="32"/>
      <c r="L2" s="32"/>
      <c r="O2" s="32"/>
      <c r="P2" s="32"/>
      <c r="R2" s="32"/>
      <c r="U2" s="32"/>
      <c r="V2" s="32"/>
      <c r="X2" s="32"/>
    </row>
    <row r="3" spans="19:25" ht="12.75">
      <c r="S3" s="36">
        <v>0.04</v>
      </c>
      <c r="Y3" s="36">
        <v>0.04</v>
      </c>
    </row>
    <row r="4" spans="2:25" ht="12.75">
      <c r="B4" s="13" t="s">
        <v>60</v>
      </c>
      <c r="C4" s="26" t="s">
        <v>49</v>
      </c>
      <c r="D4" s="26" t="s">
        <v>51</v>
      </c>
      <c r="E4" s="27" t="s">
        <v>18</v>
      </c>
      <c r="F4" s="27" t="s">
        <v>72</v>
      </c>
      <c r="G4" s="27" t="s">
        <v>11</v>
      </c>
      <c r="H4" s="26" t="s">
        <v>73</v>
      </c>
      <c r="I4" s="26" t="s">
        <v>51</v>
      </c>
      <c r="J4" s="27" t="s">
        <v>48</v>
      </c>
      <c r="K4" s="27" t="s">
        <v>11</v>
      </c>
      <c r="L4" s="26" t="s">
        <v>74</v>
      </c>
      <c r="M4" s="27" t="s">
        <v>77</v>
      </c>
      <c r="N4" s="27" t="s">
        <v>18</v>
      </c>
      <c r="O4" s="26" t="s">
        <v>73</v>
      </c>
      <c r="P4" s="26" t="s">
        <v>51</v>
      </c>
      <c r="Q4" s="27" t="s">
        <v>11</v>
      </c>
      <c r="R4" s="26" t="s">
        <v>74</v>
      </c>
      <c r="S4" s="27" t="s">
        <v>48</v>
      </c>
      <c r="T4" s="27" t="s">
        <v>18</v>
      </c>
      <c r="U4" s="38" t="s">
        <v>73</v>
      </c>
      <c r="V4" s="26" t="s">
        <v>51</v>
      </c>
      <c r="W4" s="27" t="s">
        <v>11</v>
      </c>
      <c r="X4" s="38" t="s">
        <v>74</v>
      </c>
      <c r="Y4" s="27" t="s">
        <v>48</v>
      </c>
    </row>
    <row r="5" spans="2:25" s="10" customFormat="1" ht="12.75">
      <c r="B5" s="24"/>
      <c r="C5" s="28" t="s">
        <v>17</v>
      </c>
      <c r="D5" s="28" t="s">
        <v>17</v>
      </c>
      <c r="E5" s="29" t="s">
        <v>17</v>
      </c>
      <c r="F5" s="29" t="s">
        <v>14</v>
      </c>
      <c r="G5" s="29" t="s">
        <v>14</v>
      </c>
      <c r="H5" s="28" t="s">
        <v>14</v>
      </c>
      <c r="I5" s="28" t="s">
        <v>14</v>
      </c>
      <c r="J5" s="29" t="s">
        <v>14</v>
      </c>
      <c r="K5" s="29" t="s">
        <v>19</v>
      </c>
      <c r="L5" s="28" t="s">
        <v>19</v>
      </c>
      <c r="M5" s="29" t="s">
        <v>19</v>
      </c>
      <c r="N5" s="34">
        <v>39814</v>
      </c>
      <c r="O5" s="28" t="s">
        <v>19</v>
      </c>
      <c r="P5" s="28" t="s">
        <v>19</v>
      </c>
      <c r="Q5" s="29" t="s">
        <v>76</v>
      </c>
      <c r="R5" s="28" t="s">
        <v>76</v>
      </c>
      <c r="S5" s="29" t="s">
        <v>76</v>
      </c>
      <c r="T5" s="34">
        <v>40134</v>
      </c>
      <c r="U5" s="39" t="s">
        <v>76</v>
      </c>
      <c r="V5" s="28" t="s">
        <v>76</v>
      </c>
      <c r="W5" s="29" t="s">
        <v>116</v>
      </c>
      <c r="X5" s="39" t="s">
        <v>116</v>
      </c>
      <c r="Y5" s="29" t="s">
        <v>116</v>
      </c>
    </row>
    <row r="6" spans="1:25" s="10" customFormat="1" ht="12.75">
      <c r="A6" s="10" t="s">
        <v>112</v>
      </c>
      <c r="B6" s="24"/>
      <c r="C6" s="28"/>
      <c r="D6" s="28"/>
      <c r="E6" s="29"/>
      <c r="F6" s="29"/>
      <c r="G6" s="29"/>
      <c r="H6" s="28"/>
      <c r="I6" s="28"/>
      <c r="J6" s="29"/>
      <c r="K6" s="29"/>
      <c r="L6" s="28"/>
      <c r="M6" s="29"/>
      <c r="N6" s="34"/>
      <c r="O6" s="28"/>
      <c r="P6" s="28"/>
      <c r="Q6" s="29"/>
      <c r="R6" s="28"/>
      <c r="S6" s="29"/>
      <c r="T6" s="34"/>
      <c r="U6" s="39"/>
      <c r="V6" s="28"/>
      <c r="W6" s="29"/>
      <c r="X6" s="39"/>
      <c r="Y6" s="29"/>
    </row>
    <row r="7" spans="1:25" ht="12.75">
      <c r="A7" t="s">
        <v>0</v>
      </c>
      <c r="E7" s="6">
        <v>62</v>
      </c>
      <c r="F7" s="1">
        <v>252000</v>
      </c>
      <c r="G7" s="4">
        <v>4000</v>
      </c>
      <c r="H7" s="1">
        <f>J7*G7</f>
        <v>252000</v>
      </c>
      <c r="I7" s="1"/>
      <c r="J7" s="4">
        <v>63</v>
      </c>
      <c r="K7" s="4">
        <v>4000</v>
      </c>
      <c r="L7" s="1">
        <f>M7*K7</f>
        <v>260000</v>
      </c>
      <c r="M7" s="4">
        <v>65</v>
      </c>
      <c r="N7">
        <v>63</v>
      </c>
      <c r="O7" s="1">
        <f>N7*K7</f>
        <v>252000</v>
      </c>
      <c r="P7" s="1"/>
      <c r="Q7" s="4">
        <v>4000</v>
      </c>
      <c r="R7" s="1">
        <f>S7*Q7</f>
        <v>264000</v>
      </c>
      <c r="S7">
        <f>ROUND(N7+N7*S$3,0)</f>
        <v>66</v>
      </c>
      <c r="T7">
        <v>60</v>
      </c>
      <c r="U7" s="40">
        <f>T7*Q7</f>
        <v>240000</v>
      </c>
      <c r="V7" s="1"/>
      <c r="W7" s="4">
        <v>4000</v>
      </c>
      <c r="X7" s="40">
        <f>Y7*W7</f>
        <v>248000</v>
      </c>
      <c r="Y7">
        <f>ROUND(T7+T7*Y$3,0)</f>
        <v>62</v>
      </c>
    </row>
    <row r="8" spans="1:25" ht="12.75">
      <c r="A8" s="17" t="s">
        <v>1</v>
      </c>
      <c r="E8" s="6">
        <v>173</v>
      </c>
      <c r="F8" s="11"/>
      <c r="G8" s="4"/>
      <c r="H8" s="1"/>
      <c r="I8" s="1"/>
      <c r="J8" s="4">
        <v>180</v>
      </c>
      <c r="K8" s="4"/>
      <c r="L8" s="1"/>
      <c r="M8" s="4">
        <v>185</v>
      </c>
      <c r="N8">
        <v>173</v>
      </c>
      <c r="O8" s="1"/>
      <c r="P8" s="1"/>
      <c r="Q8" s="4"/>
      <c r="R8" s="1"/>
      <c r="S8">
        <f>ROUND(N8+N8*S$3,0)</f>
        <v>180</v>
      </c>
      <c r="T8">
        <f>19+143</f>
        <v>162</v>
      </c>
      <c r="U8" s="40"/>
      <c r="V8" s="1"/>
      <c r="W8" s="4"/>
      <c r="X8" s="40"/>
      <c r="Y8">
        <f>ROUND(T8+T8*Y$3,0)</f>
        <v>168</v>
      </c>
    </row>
    <row r="9" spans="1:25" ht="12.75">
      <c r="A9" t="s">
        <v>2</v>
      </c>
      <c r="E9" s="6">
        <v>67</v>
      </c>
      <c r="F9" s="1">
        <v>56180</v>
      </c>
      <c r="G9" s="4">
        <v>1060</v>
      </c>
      <c r="H9" s="1">
        <f aca="true" t="shared" si="0" ref="H9:H14">J9*G9</f>
        <v>74200</v>
      </c>
      <c r="I9" s="1"/>
      <c r="J9" s="4">
        <v>70</v>
      </c>
      <c r="K9" s="4">
        <v>1060</v>
      </c>
      <c r="L9" s="1">
        <f aca="true" t="shared" si="1" ref="L9:L14">M9*K9</f>
        <v>79500</v>
      </c>
      <c r="M9" s="4">
        <v>75</v>
      </c>
      <c r="N9">
        <v>79</v>
      </c>
      <c r="O9" s="1">
        <f aca="true" t="shared" si="2" ref="O9:O14">N9*K9</f>
        <v>83740</v>
      </c>
      <c r="P9" s="1"/>
      <c r="Q9" s="4">
        <v>1060</v>
      </c>
      <c r="R9" s="1">
        <f aca="true" t="shared" si="3" ref="R9:R14">S9*Q9</f>
        <v>86920</v>
      </c>
      <c r="S9">
        <f>ROUND(N9+N9*S$3,0)</f>
        <v>82</v>
      </c>
      <c r="T9">
        <v>84</v>
      </c>
      <c r="U9" s="40">
        <f aca="true" t="shared" si="4" ref="U9:U14">T9*Q9</f>
        <v>89040</v>
      </c>
      <c r="V9" s="1"/>
      <c r="W9" s="4">
        <v>1060</v>
      </c>
      <c r="X9" s="40">
        <f aca="true" t="shared" si="5" ref="X9:X14">Y9*W9</f>
        <v>92220</v>
      </c>
      <c r="Y9">
        <f>ROUND(T9+T9*Y$3,0)</f>
        <v>87</v>
      </c>
    </row>
    <row r="10" spans="1:25" ht="12.75">
      <c r="A10" t="s">
        <v>3</v>
      </c>
      <c r="E10" s="6">
        <v>57</v>
      </c>
      <c r="F10" s="1">
        <v>44400</v>
      </c>
      <c r="G10" s="4">
        <v>1110</v>
      </c>
      <c r="H10" s="1">
        <f t="shared" si="0"/>
        <v>66600</v>
      </c>
      <c r="I10" s="1"/>
      <c r="J10" s="4">
        <v>60</v>
      </c>
      <c r="K10" s="4">
        <v>1110</v>
      </c>
      <c r="L10" s="1">
        <f t="shared" si="1"/>
        <v>77700</v>
      </c>
      <c r="M10" s="4">
        <v>70</v>
      </c>
      <c r="N10">
        <v>57</v>
      </c>
      <c r="O10" s="1">
        <f t="shared" si="2"/>
        <v>63270</v>
      </c>
      <c r="P10" s="1"/>
      <c r="Q10" s="4">
        <v>1110</v>
      </c>
      <c r="R10" s="1">
        <f t="shared" si="3"/>
        <v>65490</v>
      </c>
      <c r="S10">
        <f>ROUND(N10+N10*S$3,0)</f>
        <v>59</v>
      </c>
      <c r="T10">
        <v>60</v>
      </c>
      <c r="U10" s="40">
        <f t="shared" si="4"/>
        <v>66600</v>
      </c>
      <c r="V10" s="1"/>
      <c r="W10" s="4">
        <v>1110</v>
      </c>
      <c r="X10" s="40">
        <f t="shared" si="5"/>
        <v>68820</v>
      </c>
      <c r="Y10">
        <f>ROUND(T10+T10*Y$3,0)</f>
        <v>62</v>
      </c>
    </row>
    <row r="11" spans="1:25" ht="12.75">
      <c r="A11" t="s">
        <v>4</v>
      </c>
      <c r="E11" s="6">
        <v>20</v>
      </c>
      <c r="F11" s="1">
        <v>5200</v>
      </c>
      <c r="G11" s="4">
        <v>260</v>
      </c>
      <c r="H11" s="1">
        <f t="shared" si="0"/>
        <v>5200</v>
      </c>
      <c r="I11" s="1"/>
      <c r="J11" s="4">
        <v>20</v>
      </c>
      <c r="K11" s="4">
        <v>260</v>
      </c>
      <c r="L11" s="1">
        <f t="shared" si="1"/>
        <v>5200</v>
      </c>
      <c r="M11" s="4">
        <v>20</v>
      </c>
      <c r="N11">
        <v>13</v>
      </c>
      <c r="O11" s="1">
        <f t="shared" si="2"/>
        <v>3380</v>
      </c>
      <c r="P11" s="1"/>
      <c r="Q11" s="4">
        <v>260</v>
      </c>
      <c r="R11" s="1">
        <f t="shared" si="3"/>
        <v>3640</v>
      </c>
      <c r="S11">
        <f aca="true" t="shared" si="6" ref="S11:S17">ROUND(N11+N11*S$3,0)</f>
        <v>14</v>
      </c>
      <c r="T11">
        <v>18</v>
      </c>
      <c r="U11" s="40">
        <f t="shared" si="4"/>
        <v>4680</v>
      </c>
      <c r="V11" s="1"/>
      <c r="W11" s="4">
        <v>260</v>
      </c>
      <c r="X11" s="40">
        <f t="shared" si="5"/>
        <v>4940</v>
      </c>
      <c r="Y11">
        <f>ROUND(T11+T11*Y$3,0)</f>
        <v>19</v>
      </c>
    </row>
    <row r="12" spans="1:25" ht="12.75">
      <c r="A12" t="s">
        <v>5</v>
      </c>
      <c r="E12" s="6">
        <v>1</v>
      </c>
      <c r="F12" s="1">
        <v>0</v>
      </c>
      <c r="G12" s="4">
        <v>0</v>
      </c>
      <c r="H12" s="1">
        <f t="shared" si="0"/>
        <v>0</v>
      </c>
      <c r="I12" s="1"/>
      <c r="J12" s="4">
        <v>1</v>
      </c>
      <c r="K12" s="4">
        <v>0</v>
      </c>
      <c r="L12" s="1">
        <f t="shared" si="1"/>
        <v>0</v>
      </c>
      <c r="M12" s="4">
        <v>1</v>
      </c>
      <c r="N12">
        <v>1</v>
      </c>
      <c r="O12" s="1">
        <f t="shared" si="2"/>
        <v>0</v>
      </c>
      <c r="P12" s="1"/>
      <c r="Q12" s="4">
        <v>0</v>
      </c>
      <c r="R12" s="1">
        <f t="shared" si="3"/>
        <v>0</v>
      </c>
      <c r="S12">
        <f t="shared" si="6"/>
        <v>1</v>
      </c>
      <c r="T12">
        <v>1</v>
      </c>
      <c r="U12" s="40">
        <f t="shared" si="4"/>
        <v>0</v>
      </c>
      <c r="V12" s="1"/>
      <c r="W12" s="4">
        <v>0</v>
      </c>
      <c r="X12" s="40">
        <f t="shared" si="5"/>
        <v>0</v>
      </c>
      <c r="Y12">
        <f>ROUND(T12+T12*Y$3,0)</f>
        <v>1</v>
      </c>
    </row>
    <row r="13" spans="1:25" ht="12.75">
      <c r="A13" t="s">
        <v>12</v>
      </c>
      <c r="E13" s="6">
        <v>4</v>
      </c>
      <c r="F13" s="1">
        <v>15500</v>
      </c>
      <c r="G13" s="4">
        <v>360</v>
      </c>
      <c r="H13" s="1">
        <f t="shared" si="0"/>
        <v>10800</v>
      </c>
      <c r="I13" s="1"/>
      <c r="J13" s="4">
        <v>30</v>
      </c>
      <c r="K13" s="4">
        <v>410</v>
      </c>
      <c r="L13" s="1">
        <f t="shared" si="1"/>
        <v>12300</v>
      </c>
      <c r="M13" s="4">
        <v>30</v>
      </c>
      <c r="N13">
        <v>13</v>
      </c>
      <c r="O13" s="1">
        <f t="shared" si="2"/>
        <v>5330</v>
      </c>
      <c r="P13" s="1"/>
      <c r="Q13" s="4">
        <v>410</v>
      </c>
      <c r="R13" s="1">
        <f t="shared" si="3"/>
        <v>5740</v>
      </c>
      <c r="S13">
        <f t="shared" si="6"/>
        <v>14</v>
      </c>
      <c r="T13">
        <v>16</v>
      </c>
      <c r="U13" s="40">
        <f t="shared" si="4"/>
        <v>6560</v>
      </c>
      <c r="V13" s="1"/>
      <c r="W13" s="4">
        <v>410</v>
      </c>
      <c r="X13" s="40">
        <f t="shared" si="5"/>
        <v>6970</v>
      </c>
      <c r="Y13">
        <f>ROUND(T13+T13*Y$3,0)</f>
        <v>17</v>
      </c>
    </row>
    <row r="14" spans="1:25" ht="12.75">
      <c r="A14" t="s">
        <v>13</v>
      </c>
      <c r="E14" s="6">
        <v>1</v>
      </c>
      <c r="F14" s="33">
        <v>500</v>
      </c>
      <c r="G14" s="4">
        <v>50</v>
      </c>
      <c r="H14" s="1">
        <f t="shared" si="0"/>
        <v>500</v>
      </c>
      <c r="I14" s="1"/>
      <c r="J14" s="4">
        <v>10</v>
      </c>
      <c r="K14" s="4">
        <v>50</v>
      </c>
      <c r="L14" s="1">
        <f t="shared" si="1"/>
        <v>500</v>
      </c>
      <c r="M14" s="4">
        <v>10</v>
      </c>
      <c r="N14">
        <v>1</v>
      </c>
      <c r="O14" s="1">
        <f t="shared" si="2"/>
        <v>50</v>
      </c>
      <c r="P14" s="1"/>
      <c r="Q14" s="4">
        <v>50</v>
      </c>
      <c r="R14" s="1">
        <f t="shared" si="3"/>
        <v>50</v>
      </c>
      <c r="S14">
        <f t="shared" si="6"/>
        <v>1</v>
      </c>
      <c r="T14">
        <v>2</v>
      </c>
      <c r="U14" s="40">
        <f t="shared" si="4"/>
        <v>100</v>
      </c>
      <c r="V14" s="1"/>
      <c r="W14" s="4">
        <v>50</v>
      </c>
      <c r="X14" s="40">
        <f t="shared" si="5"/>
        <v>100</v>
      </c>
      <c r="Y14">
        <f>ROUND(T14+T14*Y$3,0)</f>
        <v>2</v>
      </c>
    </row>
    <row r="15" spans="1:25" ht="12.75">
      <c r="A15" t="s">
        <v>27</v>
      </c>
      <c r="B15" s="13" t="s">
        <v>26</v>
      </c>
      <c r="C15" s="23">
        <v>355340.1</v>
      </c>
      <c r="D15" s="23">
        <v>398105.88</v>
      </c>
      <c r="E15" s="5">
        <f>SUM(E8:E14)</f>
        <v>323</v>
      </c>
      <c r="F15" s="16">
        <f>SUM(F7:F14)</f>
        <v>373780</v>
      </c>
      <c r="G15" s="4"/>
      <c r="H15" s="16">
        <f>SUM(H7:H14)</f>
        <v>409300</v>
      </c>
      <c r="J15" s="5">
        <f>SUM(J8:J14)</f>
        <v>371</v>
      </c>
      <c r="K15" s="4"/>
      <c r="L15" s="16">
        <f>SUM(L7:L14)</f>
        <v>435200</v>
      </c>
      <c r="M15" s="5">
        <f>SUM(M8:M14)</f>
        <v>391</v>
      </c>
      <c r="N15" s="5">
        <f>SUM(N8:N14)</f>
        <v>337</v>
      </c>
      <c r="O15" s="16">
        <f>SUM(O7:O14)</f>
        <v>407770</v>
      </c>
      <c r="P15" s="16"/>
      <c r="Q15" s="4"/>
      <c r="R15" s="16">
        <f>SUM(R7:R14)</f>
        <v>425840</v>
      </c>
      <c r="S15" s="5">
        <v>350.48</v>
      </c>
      <c r="T15" s="5">
        <f>SUM(T8:T14)</f>
        <v>343</v>
      </c>
      <c r="U15" s="41">
        <f>SUM(U7:U14)</f>
        <v>406980</v>
      </c>
      <c r="V15" s="16"/>
      <c r="W15" s="4"/>
      <c r="X15" s="41">
        <f>SUM(X7:X14)</f>
        <v>421050</v>
      </c>
      <c r="Y15" s="5">
        <v>350.48</v>
      </c>
    </row>
    <row r="16" spans="1:25" ht="12.75">
      <c r="A16" t="s">
        <v>15</v>
      </c>
      <c r="E16" s="6">
        <v>52</v>
      </c>
      <c r="F16" s="1"/>
      <c r="G16" s="4">
        <v>280</v>
      </c>
      <c r="H16" s="1">
        <f>J16*G16*(1-G20)</f>
        <v>14560</v>
      </c>
      <c r="I16" s="1"/>
      <c r="J16" s="4">
        <v>52</v>
      </c>
      <c r="K16" s="4">
        <v>280</v>
      </c>
      <c r="L16" s="1">
        <f>M16*K16*(1-K20)</f>
        <v>14560</v>
      </c>
      <c r="M16" s="4">
        <v>52</v>
      </c>
      <c r="N16">
        <v>51</v>
      </c>
      <c r="O16" s="1">
        <f>N16*K16</f>
        <v>14280</v>
      </c>
      <c r="P16" s="1"/>
      <c r="Q16" s="4">
        <v>280</v>
      </c>
      <c r="R16" s="1">
        <f>S16*Q16*(1-Q20)</f>
        <v>14840</v>
      </c>
      <c r="S16">
        <f t="shared" si="6"/>
        <v>53</v>
      </c>
      <c r="T16">
        <v>63</v>
      </c>
      <c r="U16" s="40">
        <f>T16*Q16</f>
        <v>17640</v>
      </c>
      <c r="V16" s="1"/>
      <c r="W16" s="4">
        <v>280</v>
      </c>
      <c r="X16" s="40">
        <f>Y16*W16*(1-W20)</f>
        <v>18480</v>
      </c>
      <c r="Y16">
        <f>ROUND(T16+T16*Y$3,0)</f>
        <v>66</v>
      </c>
    </row>
    <row r="17" spans="1:25" ht="12.75">
      <c r="A17" t="s">
        <v>16</v>
      </c>
      <c r="E17" s="6">
        <v>5</v>
      </c>
      <c r="F17" s="1"/>
      <c r="G17" s="4">
        <v>175</v>
      </c>
      <c r="H17" s="1">
        <f>J17*G17*(1-G20)</f>
        <v>875</v>
      </c>
      <c r="I17" s="1"/>
      <c r="J17" s="4">
        <v>5</v>
      </c>
      <c r="K17" s="4">
        <v>175</v>
      </c>
      <c r="L17" s="1">
        <f>M17*K17*(1-K20)</f>
        <v>875</v>
      </c>
      <c r="M17" s="4">
        <v>5</v>
      </c>
      <c r="N17">
        <v>4</v>
      </c>
      <c r="O17" s="1">
        <f>N17*K17</f>
        <v>700</v>
      </c>
      <c r="P17" s="1"/>
      <c r="Q17" s="4">
        <v>175</v>
      </c>
      <c r="R17" s="1">
        <f>S17*Q17*(1-Q20)</f>
        <v>700</v>
      </c>
      <c r="S17">
        <f t="shared" si="6"/>
        <v>4</v>
      </c>
      <c r="T17">
        <v>4</v>
      </c>
      <c r="U17" s="40">
        <f>T17*Q17</f>
        <v>700</v>
      </c>
      <c r="V17" s="1"/>
      <c r="W17" s="4">
        <v>175</v>
      </c>
      <c r="X17" s="40">
        <f>Y17*W17*(1-W20)</f>
        <v>700</v>
      </c>
      <c r="Y17">
        <f>ROUND(T17+T17*Y$3,0)</f>
        <v>4</v>
      </c>
    </row>
    <row r="18" spans="1:24" ht="12.75">
      <c r="A18" t="s">
        <v>28</v>
      </c>
      <c r="B18" s="13" t="s">
        <v>29</v>
      </c>
      <c r="E18" s="6"/>
      <c r="F18" s="1"/>
      <c r="G18" s="4"/>
      <c r="H18" s="16">
        <f>SUM(H16:H17)</f>
        <v>15435</v>
      </c>
      <c r="I18" s="16"/>
      <c r="J18" s="4"/>
      <c r="K18" s="4"/>
      <c r="L18" s="16">
        <f>SUM(L16:L17)</f>
        <v>15435</v>
      </c>
      <c r="M18" s="4"/>
      <c r="O18" s="16">
        <f>SUM(O16:O17)</f>
        <v>14980</v>
      </c>
      <c r="P18" s="16"/>
      <c r="Q18" s="4"/>
      <c r="R18" s="16">
        <f>SUM(R16:R17)</f>
        <v>15540</v>
      </c>
      <c r="U18" s="41">
        <f>SUM(U16:U17)</f>
        <v>18340</v>
      </c>
      <c r="V18" s="16"/>
      <c r="W18" s="4"/>
      <c r="X18" s="41">
        <f>SUM(X16:X17)</f>
        <v>19180</v>
      </c>
    </row>
    <row r="19" spans="1:24" ht="12.75">
      <c r="A19" t="s">
        <v>79</v>
      </c>
      <c r="B19" s="13" t="s">
        <v>56</v>
      </c>
      <c r="D19" s="11">
        <v>-10489.98</v>
      </c>
      <c r="E19" s="6"/>
      <c r="F19" s="1"/>
      <c r="G19" s="7">
        <v>0.03</v>
      </c>
      <c r="H19" s="1">
        <f>-(H15+H18)*G19</f>
        <v>-12742.05</v>
      </c>
      <c r="I19" s="1"/>
      <c r="J19" s="4"/>
      <c r="K19" s="7">
        <v>0.03</v>
      </c>
      <c r="L19" s="1">
        <f>-(L15+L18)*K19</f>
        <v>-13519.05</v>
      </c>
      <c r="M19" s="4"/>
      <c r="O19" s="1">
        <f>-(O15+O18)*Q19</f>
        <v>-29592.500000000004</v>
      </c>
      <c r="P19" s="1"/>
      <c r="Q19" s="7">
        <v>0.07</v>
      </c>
      <c r="R19" s="1">
        <f>-(R15+R18)*Q19</f>
        <v>-30896.600000000002</v>
      </c>
      <c r="U19" s="40">
        <f>-(U15+U18)*W19</f>
        <v>-29772.4</v>
      </c>
      <c r="V19" s="1"/>
      <c r="W19" s="7">
        <v>0.07</v>
      </c>
      <c r="X19" s="40">
        <f>-(X15+X18)*W19</f>
        <v>-30816.100000000002</v>
      </c>
    </row>
    <row r="20" spans="1:24" ht="12.75">
      <c r="A20" s="17"/>
      <c r="E20" s="6"/>
      <c r="F20" s="1"/>
      <c r="G20" s="7"/>
      <c r="H20" s="1"/>
      <c r="I20" s="1"/>
      <c r="J20" s="4"/>
      <c r="K20" s="7"/>
      <c r="L20" s="1"/>
      <c r="M20" s="4"/>
      <c r="O20" s="1"/>
      <c r="P20" s="1"/>
      <c r="Q20" s="7"/>
      <c r="R20" s="1"/>
      <c r="U20" s="40"/>
      <c r="V20" s="1"/>
      <c r="W20" s="7"/>
      <c r="X20" s="40"/>
    </row>
    <row r="21" spans="1:24" ht="12.75">
      <c r="A21" s="10" t="s">
        <v>113</v>
      </c>
      <c r="E21" s="6"/>
      <c r="F21" s="1"/>
      <c r="G21" s="7"/>
      <c r="H21" s="1"/>
      <c r="I21" s="1"/>
      <c r="J21" s="4"/>
      <c r="K21" s="7"/>
      <c r="L21" s="1"/>
      <c r="M21" s="4"/>
      <c r="O21" s="1"/>
      <c r="P21" s="1"/>
      <c r="Q21" s="7"/>
      <c r="R21" s="1"/>
      <c r="U21" s="40"/>
      <c r="V21" s="1"/>
      <c r="W21" s="7"/>
      <c r="X21" s="40"/>
    </row>
    <row r="22" spans="1:24" ht="12.75">
      <c r="A22" t="s">
        <v>6</v>
      </c>
      <c r="E22" s="6"/>
      <c r="F22" s="1"/>
      <c r="G22" s="6"/>
      <c r="H22" s="1">
        <v>0</v>
      </c>
      <c r="I22" s="1"/>
      <c r="J22" s="4"/>
      <c r="K22" s="6"/>
      <c r="L22" s="1">
        <v>0</v>
      </c>
      <c r="M22" s="4"/>
      <c r="O22" s="1">
        <v>0</v>
      </c>
      <c r="P22" s="1"/>
      <c r="Q22" s="6"/>
      <c r="R22" s="1">
        <v>0</v>
      </c>
      <c r="U22" s="40">
        <v>0</v>
      </c>
      <c r="V22" s="1"/>
      <c r="W22" s="6"/>
      <c r="X22" s="40">
        <v>0</v>
      </c>
    </row>
    <row r="23" spans="1:24" ht="12.75">
      <c r="A23" t="s">
        <v>7</v>
      </c>
      <c r="B23" s="13" t="s">
        <v>30</v>
      </c>
      <c r="E23" s="6"/>
      <c r="F23" s="1"/>
      <c r="G23" s="6"/>
      <c r="H23" s="1">
        <v>0</v>
      </c>
      <c r="I23" s="1"/>
      <c r="J23" s="4"/>
      <c r="K23" s="6"/>
      <c r="L23" s="1">
        <v>0</v>
      </c>
      <c r="M23" s="4"/>
      <c r="O23" s="1">
        <v>0</v>
      </c>
      <c r="P23" s="1"/>
      <c r="Q23" s="6"/>
      <c r="R23" s="1">
        <v>0</v>
      </c>
      <c r="U23" s="40">
        <v>0</v>
      </c>
      <c r="V23" s="1"/>
      <c r="W23" s="6"/>
      <c r="X23" s="40">
        <v>0</v>
      </c>
    </row>
    <row r="24" spans="1:24" ht="12.75">
      <c r="A24" t="s">
        <v>54</v>
      </c>
      <c r="B24" s="13" t="s">
        <v>55</v>
      </c>
      <c r="D24" s="11">
        <v>4500</v>
      </c>
      <c r="E24" s="6"/>
      <c r="F24" s="1"/>
      <c r="G24" s="6"/>
      <c r="H24" s="1">
        <v>0</v>
      </c>
      <c r="I24" s="1"/>
      <c r="J24" s="4"/>
      <c r="K24" s="6"/>
      <c r="L24" s="1">
        <v>0</v>
      </c>
      <c r="M24" s="4"/>
      <c r="O24" s="1">
        <v>0</v>
      </c>
      <c r="P24" s="1"/>
      <c r="Q24" s="6"/>
      <c r="R24" s="1">
        <v>0</v>
      </c>
      <c r="U24" s="40">
        <v>0</v>
      </c>
      <c r="V24" s="1"/>
      <c r="W24" s="6"/>
      <c r="X24" s="40">
        <v>0</v>
      </c>
    </row>
    <row r="25" spans="1:24" ht="12.75">
      <c r="A25" s="2" t="s">
        <v>8</v>
      </c>
      <c r="B25" s="15"/>
      <c r="C25" s="25">
        <v>355340.1</v>
      </c>
      <c r="D25" s="3">
        <f>D15+D18+D19+D22+D23+D24</f>
        <v>392115.9</v>
      </c>
      <c r="E25" s="6"/>
      <c r="F25" s="1">
        <v>362566.6</v>
      </c>
      <c r="G25" s="8"/>
      <c r="H25" s="3">
        <f>H15+H18+H19+H22+H23+H24</f>
        <v>411992.95</v>
      </c>
      <c r="I25" s="16">
        <v>385790.5</v>
      </c>
      <c r="J25" s="9"/>
      <c r="K25" s="8"/>
      <c r="L25" s="3">
        <f>L15+L18+L19+L22+L23+L24</f>
        <v>437115.95</v>
      </c>
      <c r="M25" s="9"/>
      <c r="O25" s="3">
        <f>O15+O18+O19+O22+O23+O24</f>
        <v>393157.5</v>
      </c>
      <c r="P25" s="3">
        <v>416512.5</v>
      </c>
      <c r="Q25" s="8"/>
      <c r="R25" s="3">
        <f>R15+R18+R19+R22+R23+R24</f>
        <v>410483.4</v>
      </c>
      <c r="U25" s="42">
        <f>U15+U18+U19+U22+U23+U24</f>
        <v>395547.6</v>
      </c>
      <c r="V25" s="3"/>
      <c r="W25" s="8"/>
      <c r="X25" s="42">
        <f>X15+X18+X19+X22+X23+X24</f>
        <v>409413.9</v>
      </c>
    </row>
    <row r="26" spans="1:24" ht="12.75">
      <c r="A26" s="2"/>
      <c r="B26" s="15"/>
      <c r="C26" s="25"/>
      <c r="D26" s="25"/>
      <c r="E26" s="6"/>
      <c r="F26" s="1"/>
      <c r="G26" s="8"/>
      <c r="H26" s="3"/>
      <c r="I26" s="3"/>
      <c r="J26" s="9"/>
      <c r="K26" s="8"/>
      <c r="L26" s="3"/>
      <c r="M26" s="9"/>
      <c r="O26" s="3"/>
      <c r="P26" s="3"/>
      <c r="Q26" s="8"/>
      <c r="R26" s="3"/>
      <c r="U26" s="42"/>
      <c r="V26" s="3"/>
      <c r="W26" s="8"/>
      <c r="X26" s="42"/>
    </row>
    <row r="27" spans="1:24" ht="12.75">
      <c r="A27" s="2" t="s">
        <v>114</v>
      </c>
      <c r="B27" s="15"/>
      <c r="C27" s="25"/>
      <c r="D27" s="25"/>
      <c r="E27" s="6"/>
      <c r="F27" s="1"/>
      <c r="G27" s="8"/>
      <c r="H27" s="3"/>
      <c r="I27" s="3"/>
      <c r="J27" s="9"/>
      <c r="K27" s="8"/>
      <c r="L27" s="3"/>
      <c r="M27" s="9"/>
      <c r="O27" s="3"/>
      <c r="P27" s="3"/>
      <c r="Q27" s="8"/>
      <c r="R27" s="3"/>
      <c r="U27" s="42"/>
      <c r="V27" s="3"/>
      <c r="W27" s="8"/>
      <c r="X27" s="42"/>
    </row>
    <row r="28" spans="1:25" ht="12.75">
      <c r="A28" s="12" t="s">
        <v>21</v>
      </c>
      <c r="B28" s="21">
        <v>4100</v>
      </c>
      <c r="C28" s="20">
        <v>199495.296</v>
      </c>
      <c r="D28" s="11">
        <v>183456.25</v>
      </c>
      <c r="E28" s="6"/>
      <c r="F28" s="1">
        <v>180162.864</v>
      </c>
      <c r="G28" s="6">
        <v>115</v>
      </c>
      <c r="H28" s="1">
        <f>J28*G28*G32</f>
        <v>219418.275</v>
      </c>
      <c r="I28" s="1">
        <v>201251.01</v>
      </c>
      <c r="J28" s="4">
        <f>J8+J9+J10+J12</f>
        <v>311</v>
      </c>
      <c r="K28" s="6">
        <v>120</v>
      </c>
      <c r="L28" s="1">
        <f>M28*K28*K32</f>
        <v>232004.52000000002</v>
      </c>
      <c r="M28" s="4">
        <f>M8+M9+M10+M12</f>
        <v>331</v>
      </c>
      <c r="N28" s="4">
        <f>N8+N9+N10+N12</f>
        <v>310</v>
      </c>
      <c r="O28" s="1">
        <f>N28*K28*K32</f>
        <v>217285.2</v>
      </c>
      <c r="P28" s="1">
        <v>206420.94</v>
      </c>
      <c r="Q28" s="6">
        <v>120</v>
      </c>
      <c r="R28" s="1">
        <f>S28*Q28*Q32</f>
        <v>227435.04</v>
      </c>
      <c r="S28" s="4">
        <f>S8+S9+S10+S12</f>
        <v>322</v>
      </c>
      <c r="T28" s="4">
        <f>T8+T9+T10+T12</f>
        <v>307</v>
      </c>
      <c r="U28" s="40">
        <f>T28*Q28*Q32</f>
        <v>216840.24</v>
      </c>
      <c r="V28" s="1"/>
      <c r="W28" s="6">
        <v>120</v>
      </c>
      <c r="X28" s="40">
        <f>Y28*W28*W32</f>
        <v>216214.56000000003</v>
      </c>
      <c r="Y28" s="4">
        <f>Y8+Y9+Y10+Y12</f>
        <v>318</v>
      </c>
    </row>
    <row r="29" spans="1:25" ht="12.75">
      <c r="A29" s="12" t="s">
        <v>22</v>
      </c>
      <c r="B29" s="21">
        <v>4101</v>
      </c>
      <c r="C29" s="20">
        <v>5347.776</v>
      </c>
      <c r="D29" s="11">
        <v>1406.25</v>
      </c>
      <c r="E29" s="6"/>
      <c r="F29" s="1">
        <v>4711.68</v>
      </c>
      <c r="G29" s="6">
        <v>40</v>
      </c>
      <c r="H29" s="1">
        <f>J11*G29*G32</f>
        <v>4908</v>
      </c>
      <c r="I29" s="1">
        <v>981.6</v>
      </c>
      <c r="J29" s="4">
        <f>J11</f>
        <v>20</v>
      </c>
      <c r="K29" s="6">
        <v>45</v>
      </c>
      <c r="L29" s="1">
        <f>M11*K29*K32</f>
        <v>5256.900000000001</v>
      </c>
      <c r="M29" s="4">
        <f>M11</f>
        <v>20</v>
      </c>
      <c r="N29" s="4">
        <f>N11</f>
        <v>13</v>
      </c>
      <c r="O29" s="1">
        <f>N29*K29*K32</f>
        <v>3416.985</v>
      </c>
      <c r="P29" s="1">
        <v>2295.51</v>
      </c>
      <c r="Q29" s="6">
        <v>45</v>
      </c>
      <c r="R29" s="1">
        <f>S11*Q29*Q32</f>
        <v>3708.1800000000003</v>
      </c>
      <c r="S29" s="4">
        <f>S11</f>
        <v>14</v>
      </c>
      <c r="T29" s="4">
        <f>T11</f>
        <v>18</v>
      </c>
      <c r="U29" s="40">
        <f>T29*Q29*Q32</f>
        <v>4767.66</v>
      </c>
      <c r="V29" s="1"/>
      <c r="W29" s="6">
        <v>45</v>
      </c>
      <c r="X29" s="40">
        <f>Y11*W29*W32</f>
        <v>4844.43</v>
      </c>
      <c r="Y29" s="4">
        <f>Y11</f>
        <v>19</v>
      </c>
    </row>
    <row r="30" spans="1:25" ht="12.75">
      <c r="A30" s="12" t="s">
        <v>23</v>
      </c>
      <c r="B30" s="21">
        <v>4102</v>
      </c>
      <c r="C30" s="20"/>
      <c r="D30" s="11">
        <v>8343.75</v>
      </c>
      <c r="E30" s="6"/>
      <c r="F30" s="11"/>
      <c r="G30" s="6">
        <v>40</v>
      </c>
      <c r="H30" s="1">
        <f>J30*G30*G32</f>
        <v>12760.8</v>
      </c>
      <c r="I30" s="1">
        <v>13589.03</v>
      </c>
      <c r="J30" s="4">
        <f>J16</f>
        <v>52</v>
      </c>
      <c r="K30" s="6">
        <v>40</v>
      </c>
      <c r="L30" s="1">
        <f>M30*K30*K32</f>
        <v>12149.28</v>
      </c>
      <c r="M30" s="4">
        <f>M16</f>
        <v>52</v>
      </c>
      <c r="N30" s="4">
        <f>N16</f>
        <v>51</v>
      </c>
      <c r="O30" s="1">
        <f>N30*K30*(K32+5)</f>
        <v>22115.640000000003</v>
      </c>
      <c r="P30" s="1">
        <v>14193.63</v>
      </c>
      <c r="Q30" s="6">
        <v>45</v>
      </c>
      <c r="R30" s="1">
        <f>S30*Q30*Q32</f>
        <v>14038.11</v>
      </c>
      <c r="S30" s="4">
        <f>S16</f>
        <v>53</v>
      </c>
      <c r="T30" s="4">
        <f>T16</f>
        <v>63</v>
      </c>
      <c r="U30" s="40">
        <f>T30*Q30*(Q32+5)</f>
        <v>30861.809999999998</v>
      </c>
      <c r="V30" s="1"/>
      <c r="W30" s="6">
        <v>45</v>
      </c>
      <c r="X30" s="40">
        <f>Y30*W30*W32</f>
        <v>16828.02</v>
      </c>
      <c r="Y30" s="4">
        <f>Y16</f>
        <v>66</v>
      </c>
    </row>
    <row r="31" spans="1:25" ht="12.75">
      <c r="A31" s="12" t="s">
        <v>24</v>
      </c>
      <c r="B31" s="21">
        <v>4103</v>
      </c>
      <c r="C31" s="20"/>
      <c r="D31" s="11">
        <v>472.25</v>
      </c>
      <c r="E31" s="6"/>
      <c r="F31" s="11"/>
      <c r="G31" s="6">
        <v>25</v>
      </c>
      <c r="H31" s="1">
        <f>J31*G31*G32</f>
        <v>766.875</v>
      </c>
      <c r="I31" s="1">
        <v>613.5</v>
      </c>
      <c r="J31" s="4">
        <f>J17</f>
        <v>5</v>
      </c>
      <c r="K31" s="6">
        <v>25</v>
      </c>
      <c r="L31" s="1">
        <f>M31*K31*K32</f>
        <v>730.125</v>
      </c>
      <c r="M31" s="4">
        <f>M17</f>
        <v>5</v>
      </c>
      <c r="N31" s="4">
        <f>N17</f>
        <v>4</v>
      </c>
      <c r="O31" s="1">
        <f>N31*K31*(K32+5)</f>
        <v>1084.1000000000001</v>
      </c>
      <c r="P31" s="1">
        <v>525.69</v>
      </c>
      <c r="Q31" s="6">
        <v>30</v>
      </c>
      <c r="R31" s="1">
        <f>S31*Q31*Q32</f>
        <v>706.32</v>
      </c>
      <c r="S31" s="4">
        <f>S17</f>
        <v>4</v>
      </c>
      <c r="T31" s="4">
        <f>T17</f>
        <v>4</v>
      </c>
      <c r="U31" s="40">
        <f>T31*Q31*(Q32+5)</f>
        <v>1306.32</v>
      </c>
      <c r="V31" s="1"/>
      <c r="W31" s="6">
        <v>30</v>
      </c>
      <c r="X31" s="40">
        <f>Y31*W31*W32</f>
        <v>679.9200000000001</v>
      </c>
      <c r="Y31" s="4">
        <f>Y17</f>
        <v>4</v>
      </c>
    </row>
    <row r="32" spans="1:25" ht="12.75">
      <c r="A32" t="s">
        <v>9</v>
      </c>
      <c r="E32" s="6"/>
      <c r="F32" s="1"/>
      <c r="G32" s="6">
        <v>6.135</v>
      </c>
      <c r="H32" s="1"/>
      <c r="I32" s="1"/>
      <c r="J32" s="4"/>
      <c r="K32" s="6">
        <v>5.841</v>
      </c>
      <c r="L32" s="1"/>
      <c r="M32" s="4"/>
      <c r="O32" s="1"/>
      <c r="P32" s="1"/>
      <c r="Q32" s="6">
        <v>5.886</v>
      </c>
      <c r="R32" s="1"/>
      <c r="S32" s="4"/>
      <c r="U32" s="40"/>
      <c r="V32" s="1"/>
      <c r="W32" s="6">
        <v>5.666</v>
      </c>
      <c r="X32" s="40"/>
      <c r="Y32" s="4"/>
    </row>
    <row r="33" spans="1:25" ht="12.75">
      <c r="A33" t="s">
        <v>10</v>
      </c>
      <c r="E33" s="6"/>
      <c r="F33" s="1"/>
      <c r="G33" s="7">
        <v>0.04</v>
      </c>
      <c r="H33" s="1">
        <f>-(H28+H29)*G33</f>
        <v>-8973.051</v>
      </c>
      <c r="I33" s="1"/>
      <c r="J33" s="4"/>
      <c r="K33" s="7">
        <v>0.04</v>
      </c>
      <c r="L33" s="1">
        <f>-(L28+L29)*K33</f>
        <v>-9490.4568</v>
      </c>
      <c r="M33" s="4"/>
      <c r="O33" s="1">
        <f>-(O28+O29)*Q33</f>
        <v>-8828.0874</v>
      </c>
      <c r="P33" s="1"/>
      <c r="Q33" s="7">
        <v>0.04</v>
      </c>
      <c r="R33" s="1">
        <f>-(R28+R29)*Q33</f>
        <v>-9245.7288</v>
      </c>
      <c r="S33" s="4"/>
      <c r="U33" s="40">
        <f>-(U28+U29)*W33</f>
        <v>-8864.316</v>
      </c>
      <c r="V33" s="1"/>
      <c r="W33" s="7">
        <v>0.04</v>
      </c>
      <c r="X33" s="40">
        <f>-(X28+X29)*W33</f>
        <v>-8842.359600000002</v>
      </c>
      <c r="Y33" s="4"/>
    </row>
    <row r="34" spans="1:24" ht="12.75">
      <c r="A34" t="s">
        <v>31</v>
      </c>
      <c r="C34" s="23">
        <f>SUM(C28:C33)</f>
        <v>204843.07200000001</v>
      </c>
      <c r="D34" s="23">
        <f>SUM(D28:D33)</f>
        <v>193678.5</v>
      </c>
      <c r="F34" s="23">
        <f>SUM(F28:F33)</f>
        <v>184874.544</v>
      </c>
      <c r="H34" s="23">
        <f>SUM(H28:H33)</f>
        <v>228880.89899999998</v>
      </c>
      <c r="I34" s="23">
        <f>SUM(I28:I33)</f>
        <v>216435.14</v>
      </c>
      <c r="J34" s="10"/>
      <c r="K34" s="10"/>
      <c r="L34" s="23">
        <f>SUM(L28:L33)</f>
        <v>240650.36820000003</v>
      </c>
      <c r="O34" s="23">
        <f>SUM(O28:O33)</f>
        <v>235073.83760000003</v>
      </c>
      <c r="P34" s="23">
        <f>SUM(P28:P33)</f>
        <v>223435.77000000002</v>
      </c>
      <c r="Q34" s="10"/>
      <c r="R34" s="23">
        <f>SUM(R28:R33)</f>
        <v>236641.9212</v>
      </c>
      <c r="U34" s="41">
        <f>SUM(U28:U33)</f>
        <v>244911.714</v>
      </c>
      <c r="V34" s="23">
        <f>SUM(V28:V33)</f>
        <v>0</v>
      </c>
      <c r="W34" s="10"/>
      <c r="X34" s="41">
        <f>SUM(X28:X33)</f>
        <v>229724.57040000003</v>
      </c>
    </row>
    <row r="35" spans="1:24" s="17" customFormat="1" ht="12.75">
      <c r="A35" s="17" t="s">
        <v>20</v>
      </c>
      <c r="B35" s="18"/>
      <c r="C35" s="19">
        <f>C25-C34</f>
        <v>150497.02799999996</v>
      </c>
      <c r="D35" s="19">
        <f>D25-D34</f>
        <v>198437.40000000002</v>
      </c>
      <c r="F35" s="19"/>
      <c r="H35" s="19">
        <f>H25-H34</f>
        <v>183112.05100000004</v>
      </c>
      <c r="I35" s="19"/>
      <c r="L35" s="19">
        <f>L25-L34</f>
        <v>196465.58179999999</v>
      </c>
      <c r="O35" s="19">
        <f>O25-O34</f>
        <v>158083.66239999997</v>
      </c>
      <c r="P35" s="19"/>
      <c r="R35" s="19">
        <f>R25-R34</f>
        <v>173841.4788</v>
      </c>
      <c r="U35" s="43">
        <f>U25-U34</f>
        <v>150635.88599999997</v>
      </c>
      <c r="V35" s="19"/>
      <c r="X35" s="43">
        <f>X25-X34</f>
        <v>179689.3296</v>
      </c>
    </row>
    <row r="36" spans="1:24" s="17" customFormat="1" ht="12.75">
      <c r="A36" s="17" t="s">
        <v>25</v>
      </c>
      <c r="B36" s="18"/>
      <c r="C36" s="19">
        <f>C35/E15</f>
        <v>465.9350712074302</v>
      </c>
      <c r="D36" s="19">
        <f>D35/E15</f>
        <v>614.3572755417957</v>
      </c>
      <c r="F36" s="19"/>
      <c r="H36" s="19">
        <f>H35/J15</f>
        <v>493.5634797843667</v>
      </c>
      <c r="I36" s="19"/>
      <c r="L36" s="19">
        <f>L35/M15</f>
        <v>502.4695186700767</v>
      </c>
      <c r="O36" s="19">
        <f>O35/N15</f>
        <v>469.0909863501483</v>
      </c>
      <c r="P36" s="19"/>
      <c r="R36" s="19">
        <f>R35/S15</f>
        <v>496.00969755763526</v>
      </c>
      <c r="U36" s="43">
        <f>U35/T15</f>
        <v>439.17167930029143</v>
      </c>
      <c r="V36" s="19"/>
      <c r="X36" s="43">
        <f>X35/Y15</f>
        <v>512.694960054782</v>
      </c>
    </row>
    <row r="37" spans="6:24" ht="12.75">
      <c r="F37" s="11"/>
      <c r="U37" s="40"/>
      <c r="X37" s="40"/>
    </row>
    <row r="38" spans="1:24" ht="12.75" hidden="1">
      <c r="A38" t="s">
        <v>57</v>
      </c>
      <c r="B38" s="13" t="s">
        <v>58</v>
      </c>
      <c r="D38" s="11">
        <v>1760</v>
      </c>
      <c r="F38" s="11"/>
      <c r="H38" s="11">
        <v>0</v>
      </c>
      <c r="I38" s="11">
        <v>0</v>
      </c>
      <c r="L38" s="11">
        <v>0</v>
      </c>
      <c r="O38" s="11">
        <v>0</v>
      </c>
      <c r="R38" s="11">
        <v>0</v>
      </c>
      <c r="U38" s="40">
        <v>0</v>
      </c>
      <c r="X38" s="40">
        <v>0</v>
      </c>
    </row>
    <row r="39" spans="1:24" ht="12.75">
      <c r="A39" s="10" t="s">
        <v>115</v>
      </c>
      <c r="F39" s="11"/>
      <c r="U39" s="40"/>
      <c r="X39" s="40"/>
    </row>
    <row r="40" spans="1:24" ht="12.75">
      <c r="A40" t="s">
        <v>78</v>
      </c>
      <c r="B40" s="13" t="s">
        <v>53</v>
      </c>
      <c r="C40" s="11">
        <v>0</v>
      </c>
      <c r="D40" s="11">
        <v>6720.5</v>
      </c>
      <c r="F40" s="11"/>
      <c r="H40" s="11">
        <v>10000</v>
      </c>
      <c r="I40" s="11">
        <v>10952</v>
      </c>
      <c r="L40" s="11">
        <v>10000</v>
      </c>
      <c r="O40" s="11">
        <v>10000</v>
      </c>
      <c r="P40" s="11">
        <v>9763</v>
      </c>
      <c r="R40" s="11">
        <v>10000</v>
      </c>
      <c r="U40" s="40">
        <v>10000</v>
      </c>
      <c r="X40" s="40">
        <v>10000</v>
      </c>
    </row>
    <row r="41" spans="1:24" ht="12.75">
      <c r="A41" s="12" t="s">
        <v>43</v>
      </c>
      <c r="B41" s="21">
        <v>6700</v>
      </c>
      <c r="C41" s="20">
        <v>0</v>
      </c>
      <c r="D41" s="20">
        <v>0</v>
      </c>
      <c r="E41" s="12"/>
      <c r="F41" s="20">
        <v>12000</v>
      </c>
      <c r="G41" s="12"/>
      <c r="H41" s="20">
        <v>12000</v>
      </c>
      <c r="I41" s="20"/>
      <c r="L41" s="11">
        <v>12000</v>
      </c>
      <c r="O41" s="20">
        <v>3000</v>
      </c>
      <c r="P41" s="20"/>
      <c r="R41" s="11">
        <v>6000</v>
      </c>
      <c r="U41" s="44">
        <v>6000</v>
      </c>
      <c r="V41" s="20"/>
      <c r="X41" s="40">
        <v>6000</v>
      </c>
    </row>
    <row r="42" spans="1:24" ht="12.75">
      <c r="A42" s="12" t="s">
        <v>32</v>
      </c>
      <c r="B42" s="21">
        <v>6701</v>
      </c>
      <c r="C42" s="20">
        <v>12000</v>
      </c>
      <c r="D42" s="11">
        <v>28406.25</v>
      </c>
      <c r="E42" s="12"/>
      <c r="F42" s="20">
        <v>12000</v>
      </c>
      <c r="G42" s="20"/>
      <c r="H42" s="20">
        <v>12000</v>
      </c>
      <c r="I42" s="11">
        <v>15850</v>
      </c>
      <c r="L42" s="11">
        <v>12000</v>
      </c>
      <c r="O42" s="20">
        <v>12000</v>
      </c>
      <c r="P42" s="11">
        <v>4200</v>
      </c>
      <c r="R42" s="11">
        <v>12000</v>
      </c>
      <c r="U42" s="44">
        <v>12000</v>
      </c>
      <c r="X42" s="40">
        <v>12000</v>
      </c>
    </row>
    <row r="43" spans="1:24" ht="12.75">
      <c r="A43" s="12" t="s">
        <v>33</v>
      </c>
      <c r="B43" s="21">
        <v>6703</v>
      </c>
      <c r="C43" s="20">
        <v>15000</v>
      </c>
      <c r="D43" s="11">
        <v>15250</v>
      </c>
      <c r="E43" s="12"/>
      <c r="F43" s="20">
        <v>15000</v>
      </c>
      <c r="G43" s="20"/>
      <c r="H43" s="20">
        <v>15000</v>
      </c>
      <c r="I43" s="11">
        <v>18750</v>
      </c>
      <c r="L43" s="11">
        <v>15000</v>
      </c>
      <c r="O43" s="20">
        <v>20000</v>
      </c>
      <c r="P43" s="11">
        <v>21125</v>
      </c>
      <c r="R43" s="11">
        <v>20000</v>
      </c>
      <c r="U43" s="44">
        <v>20000</v>
      </c>
      <c r="X43" s="40">
        <v>20000</v>
      </c>
    </row>
    <row r="44" spans="1:24" ht="12.75">
      <c r="A44" s="12" t="s">
        <v>34</v>
      </c>
      <c r="B44" s="21">
        <v>6704</v>
      </c>
      <c r="C44" s="20"/>
      <c r="D44" s="11">
        <v>1063</v>
      </c>
      <c r="E44" s="12"/>
      <c r="F44" s="20"/>
      <c r="G44" s="20"/>
      <c r="H44" s="20"/>
      <c r="I44" s="20">
        <v>1063</v>
      </c>
      <c r="O44" s="20"/>
      <c r="P44" s="20">
        <v>0</v>
      </c>
      <c r="U44" s="44"/>
      <c r="V44" s="20"/>
      <c r="X44" s="40"/>
    </row>
    <row r="45" spans="1:24" ht="12.75" hidden="1">
      <c r="A45" s="12" t="s">
        <v>35</v>
      </c>
      <c r="B45" s="21">
        <v>6707</v>
      </c>
      <c r="C45" s="20"/>
      <c r="D45" s="11">
        <v>6828.13</v>
      </c>
      <c r="E45" s="12"/>
      <c r="F45" s="20"/>
      <c r="G45" s="20"/>
      <c r="H45" s="20"/>
      <c r="I45" s="20"/>
      <c r="O45" s="20"/>
      <c r="P45" s="20"/>
      <c r="U45" s="44"/>
      <c r="V45" s="20"/>
      <c r="X45" s="40"/>
    </row>
    <row r="46" spans="1:24" ht="12.75">
      <c r="A46" s="12" t="s">
        <v>52</v>
      </c>
      <c r="B46" s="21">
        <v>6708</v>
      </c>
      <c r="C46" s="20">
        <v>60000</v>
      </c>
      <c r="D46" s="11">
        <v>19500.35</v>
      </c>
      <c r="E46" s="12"/>
      <c r="F46" s="20">
        <v>60000</v>
      </c>
      <c r="G46" s="20"/>
      <c r="H46" s="20">
        <v>50000</v>
      </c>
      <c r="I46" s="20">
        <v>5475.39</v>
      </c>
      <c r="L46" s="11">
        <v>50000</v>
      </c>
      <c r="O46" s="20">
        <v>30000</v>
      </c>
      <c r="P46" s="20">
        <v>5579.78</v>
      </c>
      <c r="R46" s="11">
        <v>40000</v>
      </c>
      <c r="U46" s="44">
        <v>40000</v>
      </c>
      <c r="V46" s="20"/>
      <c r="X46" s="40">
        <v>40000</v>
      </c>
    </row>
    <row r="47" spans="1:24" ht="12.75">
      <c r="A47" s="12" t="s">
        <v>36</v>
      </c>
      <c r="B47" s="21">
        <v>6800</v>
      </c>
      <c r="C47" s="20">
        <v>1000</v>
      </c>
      <c r="D47" s="11">
        <v>175.26</v>
      </c>
      <c r="E47" s="12"/>
      <c r="F47" s="20">
        <v>1000</v>
      </c>
      <c r="G47" s="12"/>
      <c r="H47" s="20">
        <v>1000</v>
      </c>
      <c r="I47" s="20">
        <v>0</v>
      </c>
      <c r="L47" s="11">
        <v>1000</v>
      </c>
      <c r="O47" s="20">
        <v>1000</v>
      </c>
      <c r="P47" s="20">
        <v>0</v>
      </c>
      <c r="R47" s="11">
        <v>1000</v>
      </c>
      <c r="U47" s="44">
        <v>1000</v>
      </c>
      <c r="V47" s="20"/>
      <c r="X47" s="40">
        <v>1000</v>
      </c>
    </row>
    <row r="48" spans="1:24" ht="12.75">
      <c r="A48" s="12" t="s">
        <v>37</v>
      </c>
      <c r="B48" s="21">
        <v>6801</v>
      </c>
      <c r="C48" s="20">
        <v>3500</v>
      </c>
      <c r="D48" s="20">
        <v>0</v>
      </c>
      <c r="E48" s="12"/>
      <c r="F48" s="20">
        <v>500</v>
      </c>
      <c r="G48" s="20"/>
      <c r="H48" s="20">
        <v>500</v>
      </c>
      <c r="I48" s="20">
        <v>0</v>
      </c>
      <c r="L48" s="11">
        <v>500</v>
      </c>
      <c r="O48" s="20">
        <v>500</v>
      </c>
      <c r="P48" s="20">
        <v>0</v>
      </c>
      <c r="R48" s="11">
        <v>500</v>
      </c>
      <c r="U48" s="44">
        <v>500</v>
      </c>
      <c r="V48" s="20"/>
      <c r="X48" s="40">
        <v>500</v>
      </c>
    </row>
    <row r="49" spans="1:24" ht="12.75">
      <c r="A49" s="12" t="s">
        <v>40</v>
      </c>
      <c r="B49" s="21">
        <v>6860</v>
      </c>
      <c r="C49" s="20">
        <v>15000</v>
      </c>
      <c r="D49" s="11">
        <v>21048.48</v>
      </c>
      <c r="E49" s="12"/>
      <c r="F49" s="20">
        <v>15000</v>
      </c>
      <c r="G49" s="20"/>
      <c r="H49" s="20">
        <v>25000</v>
      </c>
      <c r="I49" s="20">
        <v>4194</v>
      </c>
      <c r="L49" s="11">
        <v>30000</v>
      </c>
      <c r="O49" s="20">
        <v>20000</v>
      </c>
      <c r="P49" s="20">
        <v>55</v>
      </c>
      <c r="R49" s="11">
        <v>20000</v>
      </c>
      <c r="U49" s="44">
        <v>20000</v>
      </c>
      <c r="V49" s="20"/>
      <c r="X49" s="40">
        <v>20000</v>
      </c>
    </row>
    <row r="50" spans="1:24" ht="12.75">
      <c r="A50" s="12" t="s">
        <v>38</v>
      </c>
      <c r="B50" s="21">
        <v>6861</v>
      </c>
      <c r="C50" s="20">
        <v>12000</v>
      </c>
      <c r="D50" s="20">
        <v>0</v>
      </c>
      <c r="E50" s="12"/>
      <c r="F50" s="20">
        <v>12000</v>
      </c>
      <c r="G50" s="12"/>
      <c r="H50" s="20">
        <v>12000</v>
      </c>
      <c r="I50" s="20">
        <v>18899</v>
      </c>
      <c r="L50" s="11">
        <v>12000</v>
      </c>
      <c r="O50" s="20">
        <v>25000</v>
      </c>
      <c r="P50" s="20">
        <v>34684</v>
      </c>
      <c r="R50" s="11">
        <v>12000</v>
      </c>
      <c r="U50" s="44">
        <v>15000</v>
      </c>
      <c r="V50" s="20"/>
      <c r="X50" s="40">
        <v>12000</v>
      </c>
    </row>
    <row r="51" spans="1:24" ht="12.75">
      <c r="A51" s="12" t="s">
        <v>39</v>
      </c>
      <c r="B51" s="21">
        <v>6940</v>
      </c>
      <c r="C51" s="20">
        <v>500</v>
      </c>
      <c r="D51" s="11">
        <v>1002.04</v>
      </c>
      <c r="E51" s="12"/>
      <c r="F51" s="20">
        <v>3500</v>
      </c>
      <c r="G51" s="20"/>
      <c r="H51" s="20">
        <v>3500</v>
      </c>
      <c r="I51" s="20">
        <v>12.9</v>
      </c>
      <c r="L51" s="11">
        <v>3500</v>
      </c>
      <c r="O51" s="20">
        <v>500</v>
      </c>
      <c r="P51" s="20">
        <v>0</v>
      </c>
      <c r="R51" s="11">
        <v>500</v>
      </c>
      <c r="U51" s="44">
        <v>500</v>
      </c>
      <c r="V51" s="20"/>
      <c r="X51" s="40">
        <v>500</v>
      </c>
    </row>
    <row r="52" spans="1:24" ht="12.75">
      <c r="A52" s="12" t="s">
        <v>45</v>
      </c>
      <c r="B52" s="21">
        <v>7312</v>
      </c>
      <c r="C52" s="20">
        <v>3000</v>
      </c>
      <c r="D52" s="11">
        <v>345</v>
      </c>
      <c r="E52" s="12"/>
      <c r="F52" s="20">
        <v>3000</v>
      </c>
      <c r="G52" s="12"/>
      <c r="H52" s="20">
        <v>3000</v>
      </c>
      <c r="I52" s="20">
        <v>1700</v>
      </c>
      <c r="L52" s="11">
        <v>3000</v>
      </c>
      <c r="O52" s="20">
        <v>3000</v>
      </c>
      <c r="P52" s="20">
        <v>550</v>
      </c>
      <c r="R52" s="11">
        <v>3000</v>
      </c>
      <c r="U52" s="44">
        <v>3000</v>
      </c>
      <c r="V52" s="20"/>
      <c r="X52" s="40">
        <v>3000</v>
      </c>
    </row>
    <row r="53" spans="1:24" ht="12.75">
      <c r="A53" s="12" t="s">
        <v>104</v>
      </c>
      <c r="B53" s="21"/>
      <c r="C53" s="20"/>
      <c r="E53" s="12"/>
      <c r="F53" s="20"/>
      <c r="G53" s="12"/>
      <c r="H53" s="20"/>
      <c r="I53" s="20"/>
      <c r="O53" s="20">
        <v>20000</v>
      </c>
      <c r="P53" s="20"/>
      <c r="R53" s="11">
        <v>25000</v>
      </c>
      <c r="U53" s="44">
        <v>25000</v>
      </c>
      <c r="V53" s="20"/>
      <c r="X53" s="40">
        <v>25000</v>
      </c>
    </row>
    <row r="54" spans="1:24" ht="12.75">
      <c r="A54" s="12" t="s">
        <v>59</v>
      </c>
      <c r="B54" s="21">
        <v>7320</v>
      </c>
      <c r="C54" s="20">
        <v>10000</v>
      </c>
      <c r="D54" s="11">
        <v>6449.23</v>
      </c>
      <c r="E54" s="12"/>
      <c r="F54" s="20">
        <v>10000</v>
      </c>
      <c r="G54" s="20"/>
      <c r="H54" s="20">
        <v>10000</v>
      </c>
      <c r="I54" s="20">
        <v>0</v>
      </c>
      <c r="L54" s="11">
        <v>10000</v>
      </c>
      <c r="O54" s="20">
        <v>10000</v>
      </c>
      <c r="P54" s="20">
        <v>0</v>
      </c>
      <c r="R54" s="11">
        <v>10000</v>
      </c>
      <c r="U54" s="44">
        <v>10000</v>
      </c>
      <c r="V54" s="20"/>
      <c r="X54" s="40">
        <v>10000</v>
      </c>
    </row>
    <row r="55" spans="1:24" ht="12.75">
      <c r="A55" s="12" t="s">
        <v>50</v>
      </c>
      <c r="B55" s="21">
        <v>7381</v>
      </c>
      <c r="C55" s="20">
        <v>4000</v>
      </c>
      <c r="D55" s="20">
        <v>0</v>
      </c>
      <c r="E55" s="12"/>
      <c r="F55" s="20">
        <v>10000</v>
      </c>
      <c r="G55" s="12"/>
      <c r="H55" s="20">
        <v>10000</v>
      </c>
      <c r="I55" s="20">
        <v>0</v>
      </c>
      <c r="L55" s="11">
        <v>10000</v>
      </c>
      <c r="O55" s="20">
        <v>5000</v>
      </c>
      <c r="P55" s="20">
        <v>0</v>
      </c>
      <c r="R55" s="11">
        <v>5000</v>
      </c>
      <c r="U55" s="44">
        <v>5000</v>
      </c>
      <c r="V55" s="20"/>
      <c r="X55" s="40">
        <v>5000</v>
      </c>
    </row>
    <row r="56" spans="1:24" ht="12.75">
      <c r="A56" s="12" t="s">
        <v>42</v>
      </c>
      <c r="B56" s="21">
        <v>7420</v>
      </c>
      <c r="C56" s="20">
        <v>1500</v>
      </c>
      <c r="D56" s="11">
        <v>1210</v>
      </c>
      <c r="E56" s="12"/>
      <c r="F56" s="20">
        <v>1500</v>
      </c>
      <c r="G56" s="12"/>
      <c r="H56" s="20">
        <v>1500</v>
      </c>
      <c r="I56" s="20">
        <v>0</v>
      </c>
      <c r="L56" s="11">
        <v>1500</v>
      </c>
      <c r="O56" s="20">
        <v>500</v>
      </c>
      <c r="P56" s="20">
        <v>30000</v>
      </c>
      <c r="R56" s="11">
        <v>500</v>
      </c>
      <c r="U56" s="44">
        <v>500</v>
      </c>
      <c r="V56" s="20"/>
      <c r="X56" s="40">
        <v>500</v>
      </c>
    </row>
    <row r="57" spans="1:24" ht="12.75">
      <c r="A57" s="12" t="s">
        <v>41</v>
      </c>
      <c r="B57" s="21">
        <v>7710</v>
      </c>
      <c r="C57" s="20">
        <v>5000</v>
      </c>
      <c r="D57" s="11">
        <v>4700</v>
      </c>
      <c r="E57" s="12"/>
      <c r="F57" s="20">
        <v>5000</v>
      </c>
      <c r="G57" s="12"/>
      <c r="H57" s="20">
        <v>5000</v>
      </c>
      <c r="I57" s="20">
        <v>8954.84</v>
      </c>
      <c r="L57" s="11">
        <v>5000</v>
      </c>
      <c r="O57" s="20">
        <v>10000</v>
      </c>
      <c r="P57" s="20">
        <v>2931</v>
      </c>
      <c r="R57" s="11">
        <v>10000</v>
      </c>
      <c r="U57" s="44">
        <v>10000</v>
      </c>
      <c r="V57" s="20"/>
      <c r="X57" s="40">
        <v>10000</v>
      </c>
    </row>
    <row r="58" spans="1:24" ht="12.75">
      <c r="A58" s="12" t="s">
        <v>44</v>
      </c>
      <c r="B58" s="21">
        <v>7720</v>
      </c>
      <c r="C58" s="20">
        <v>9000</v>
      </c>
      <c r="D58" s="11">
        <v>11112.78</v>
      </c>
      <c r="E58" s="12"/>
      <c r="F58" s="20">
        <v>9000</v>
      </c>
      <c r="G58" s="12"/>
      <c r="H58" s="20">
        <v>9000</v>
      </c>
      <c r="I58" s="20">
        <v>0</v>
      </c>
      <c r="L58" s="11">
        <v>9000</v>
      </c>
      <c r="O58" s="20">
        <v>0</v>
      </c>
      <c r="P58" s="20">
        <v>0</v>
      </c>
      <c r="R58" s="11">
        <v>0</v>
      </c>
      <c r="U58" s="44">
        <v>0</v>
      </c>
      <c r="V58" s="20"/>
      <c r="X58" s="40">
        <v>0</v>
      </c>
    </row>
    <row r="59" spans="1:24" ht="12.75">
      <c r="A59" s="22" t="s">
        <v>46</v>
      </c>
      <c r="C59" s="23">
        <f>SUM(C38:C58)</f>
        <v>151500</v>
      </c>
      <c r="D59" s="23">
        <f>SUM(D38:D58)</f>
        <v>125571.01999999997</v>
      </c>
      <c r="F59" s="23">
        <f>SUM(F38:F58)</f>
        <v>169500</v>
      </c>
      <c r="H59" s="23">
        <f>SUM(H38:H58)</f>
        <v>179500</v>
      </c>
      <c r="I59" s="23">
        <f>SUM(I38:I58)</f>
        <v>85851.12999999999</v>
      </c>
      <c r="J59" s="10"/>
      <c r="K59" s="10"/>
      <c r="L59" s="23">
        <f>SUM(L38:L58)</f>
        <v>184500</v>
      </c>
      <c r="O59" s="23">
        <f>SUM(O38:O58)</f>
        <v>170500</v>
      </c>
      <c r="P59" s="23">
        <f>SUM(P38:P58)</f>
        <v>108887.78</v>
      </c>
      <c r="Q59" s="10"/>
      <c r="R59" s="23">
        <f>SUM(R38:R58)</f>
        <v>175500</v>
      </c>
      <c r="U59" s="41">
        <f>SUM(U38:U58)</f>
        <v>178500</v>
      </c>
      <c r="V59" s="23">
        <f>SUM(V38:V58)</f>
        <v>0</v>
      </c>
      <c r="W59" s="10"/>
      <c r="X59" s="41">
        <f>SUM(X38:X58)</f>
        <v>175500</v>
      </c>
    </row>
    <row r="60" spans="1:24" ht="25.5">
      <c r="A60" s="37" t="s">
        <v>120</v>
      </c>
      <c r="C60" s="23"/>
      <c r="D60" s="23"/>
      <c r="F60" s="23"/>
      <c r="H60" s="23"/>
      <c r="I60" s="23"/>
      <c r="J60" s="10"/>
      <c r="K60" s="10"/>
      <c r="L60" s="23"/>
      <c r="O60" s="23"/>
      <c r="P60" s="23"/>
      <c r="Q60" s="10"/>
      <c r="R60" s="23"/>
      <c r="U60" s="45">
        <v>10000</v>
      </c>
      <c r="V60" s="23"/>
      <c r="W60" s="10"/>
      <c r="X60" s="41"/>
    </row>
    <row r="61" spans="1:24" s="10" customFormat="1" ht="12.75">
      <c r="A61" s="22" t="s">
        <v>47</v>
      </c>
      <c r="B61" s="14"/>
      <c r="C61" s="23">
        <f>C34+C59</f>
        <v>356343.07200000004</v>
      </c>
      <c r="D61" s="23">
        <f>D34+D59</f>
        <v>319249.51999999996</v>
      </c>
      <c r="F61" s="23">
        <f>F34+F59</f>
        <v>354374.544</v>
      </c>
      <c r="H61" s="23">
        <f>H34+H59</f>
        <v>408380.899</v>
      </c>
      <c r="I61" s="23">
        <f>I59+I34</f>
        <v>302286.27</v>
      </c>
      <c r="L61" s="23">
        <f>L34+L59</f>
        <v>425150.3682</v>
      </c>
      <c r="O61" s="23">
        <f>O34+O59</f>
        <v>405573.8376</v>
      </c>
      <c r="P61" s="23">
        <f>P59+P34</f>
        <v>332323.55000000005</v>
      </c>
      <c r="R61" s="23">
        <f>R34+R59</f>
        <v>412141.9212</v>
      </c>
      <c r="U61" s="41">
        <f>U34+U59+U60</f>
        <v>433411.71400000004</v>
      </c>
      <c r="V61" s="23">
        <f>V59+V34</f>
        <v>0</v>
      </c>
      <c r="X61" s="41">
        <f>X34+X59</f>
        <v>405224.5704</v>
      </c>
    </row>
    <row r="62" spans="1:24" s="10" customFormat="1" ht="12.75">
      <c r="A62" s="10" t="s">
        <v>69</v>
      </c>
      <c r="B62" s="14"/>
      <c r="C62" s="23">
        <f>C25-C61</f>
        <v>-1002.972000000067</v>
      </c>
      <c r="D62" s="23">
        <f>D25-D61</f>
        <v>72866.38000000006</v>
      </c>
      <c r="F62" s="23">
        <f>F25-F61</f>
        <v>8192.055999999982</v>
      </c>
      <c r="H62" s="23">
        <f>H25-H61</f>
        <v>3612.051000000036</v>
      </c>
      <c r="I62" s="23">
        <f>I25-I61</f>
        <v>83504.22999999998</v>
      </c>
      <c r="L62" s="23">
        <f>L25-L61</f>
        <v>11965.581799999985</v>
      </c>
      <c r="O62" s="23">
        <f>O25-O61</f>
        <v>-12416.337600000028</v>
      </c>
      <c r="P62" s="23">
        <f>P25-P61</f>
        <v>84188.94999999995</v>
      </c>
      <c r="R62" s="23">
        <f>R25-R61</f>
        <v>-1658.5211999999592</v>
      </c>
      <c r="U62" s="41">
        <f>U25-U61</f>
        <v>-37864.11400000006</v>
      </c>
      <c r="V62" s="23"/>
      <c r="X62" s="41">
        <f>X25-X61</f>
        <v>4189.329599999997</v>
      </c>
    </row>
    <row r="63" spans="1:24" ht="12.75">
      <c r="A63" t="s">
        <v>62</v>
      </c>
      <c r="B63" s="13" t="s">
        <v>61</v>
      </c>
      <c r="D63" s="11">
        <v>1460.36</v>
      </c>
      <c r="F63" s="11"/>
      <c r="H63" s="11">
        <v>1600</v>
      </c>
      <c r="I63" s="11">
        <v>2283.5</v>
      </c>
      <c r="L63" s="11">
        <v>1600</v>
      </c>
      <c r="O63" s="11">
        <v>1600</v>
      </c>
      <c r="P63" s="11">
        <v>2443.5</v>
      </c>
      <c r="R63" s="11">
        <v>1600</v>
      </c>
      <c r="U63" s="40">
        <v>1600</v>
      </c>
      <c r="X63" s="40">
        <v>1600</v>
      </c>
    </row>
    <row r="64" spans="1:24" ht="12.75">
      <c r="A64" t="s">
        <v>75</v>
      </c>
      <c r="B64" s="13" t="s">
        <v>63</v>
      </c>
      <c r="D64" s="11">
        <v>-20520.98</v>
      </c>
      <c r="F64" s="11"/>
      <c r="H64" s="11">
        <v>-20000</v>
      </c>
      <c r="I64" s="11">
        <v>-31579.96</v>
      </c>
      <c r="L64" s="11">
        <v>-20000</v>
      </c>
      <c r="O64" s="11">
        <v>-20000</v>
      </c>
      <c r="P64" s="11">
        <v>-21425.69</v>
      </c>
      <c r="R64" s="11">
        <v>-20000</v>
      </c>
      <c r="U64" s="40">
        <v>-20000</v>
      </c>
      <c r="X64" s="40">
        <v>-20000</v>
      </c>
    </row>
    <row r="65" spans="1:24" ht="12.75" hidden="1">
      <c r="A65" t="s">
        <v>64</v>
      </c>
      <c r="B65" s="13" t="s">
        <v>66</v>
      </c>
      <c r="D65" s="11">
        <v>0</v>
      </c>
      <c r="F65" s="11"/>
      <c r="H65" s="11">
        <v>0</v>
      </c>
      <c r="L65" s="11">
        <v>0</v>
      </c>
      <c r="O65" s="11">
        <v>0</v>
      </c>
      <c r="R65" s="11">
        <v>0</v>
      </c>
      <c r="U65" s="40">
        <v>0</v>
      </c>
      <c r="X65" s="40">
        <v>0</v>
      </c>
    </row>
    <row r="66" spans="1:24" ht="12.75" hidden="1">
      <c r="A66" t="s">
        <v>65</v>
      </c>
      <c r="B66" s="13" t="s">
        <v>67</v>
      </c>
      <c r="D66" s="11">
        <v>39675.05</v>
      </c>
      <c r="F66" s="11"/>
      <c r="H66" s="11">
        <v>0</v>
      </c>
      <c r="L66" s="11">
        <v>0</v>
      </c>
      <c r="O66" s="11">
        <v>0</v>
      </c>
      <c r="R66" s="11">
        <v>0</v>
      </c>
      <c r="U66" s="40">
        <v>0</v>
      </c>
      <c r="X66" s="40">
        <v>0</v>
      </c>
    </row>
    <row r="67" spans="1:24" ht="12.75">
      <c r="A67" t="s">
        <v>117</v>
      </c>
      <c r="B67" s="13" t="s">
        <v>66</v>
      </c>
      <c r="F67" s="11"/>
      <c r="I67" s="11">
        <v>-115241.31</v>
      </c>
      <c r="U67" s="40"/>
      <c r="X67" s="40"/>
    </row>
    <row r="68" spans="1:24" ht="12.75">
      <c r="A68" t="s">
        <v>118</v>
      </c>
      <c r="B68" s="13" t="s">
        <v>119</v>
      </c>
      <c r="F68" s="11"/>
      <c r="P68" s="11">
        <v>76177.98</v>
      </c>
      <c r="U68" s="40"/>
      <c r="X68" s="40"/>
    </row>
    <row r="69" spans="1:24" ht="12.75">
      <c r="A69" t="s">
        <v>68</v>
      </c>
      <c r="C69" s="23"/>
      <c r="D69" s="23">
        <f>SUM(D63:D66)</f>
        <v>20614.430000000004</v>
      </c>
      <c r="E69" s="10"/>
      <c r="F69" s="23"/>
      <c r="G69" s="10"/>
      <c r="H69" s="23">
        <f>SUM(H63:H66)</f>
        <v>-18400</v>
      </c>
      <c r="I69" s="23">
        <f>SUM(I63:I67)</f>
        <v>-144537.77</v>
      </c>
      <c r="J69" s="10"/>
      <c r="K69" s="10"/>
      <c r="L69" s="23">
        <f>SUM(L63:L66)</f>
        <v>-18400</v>
      </c>
      <c r="O69" s="23">
        <f>SUM(O63:O66)</f>
        <v>-18400</v>
      </c>
      <c r="P69" s="23">
        <f>SUM(P63:P68)</f>
        <v>57195.78999999999</v>
      </c>
      <c r="Q69" s="10"/>
      <c r="R69" s="23">
        <f>SUM(R63:R66)</f>
        <v>-18400</v>
      </c>
      <c r="U69" s="41">
        <f>SUM(U63:U66)</f>
        <v>-18400</v>
      </c>
      <c r="V69" s="23">
        <f>SUM(V63:V66)</f>
        <v>0</v>
      </c>
      <c r="W69" s="10"/>
      <c r="X69" s="41">
        <f>SUM(X63:X66)</f>
        <v>-18400</v>
      </c>
    </row>
    <row r="70" spans="1:24" ht="12.75">
      <c r="A70" s="10" t="s">
        <v>70</v>
      </c>
      <c r="B70" s="13" t="s">
        <v>71</v>
      </c>
      <c r="D70" s="23">
        <f>D62-D69</f>
        <v>52251.950000000055</v>
      </c>
      <c r="F70" s="11"/>
      <c r="H70" s="23">
        <f>H62-H69</f>
        <v>22012.051000000036</v>
      </c>
      <c r="I70" s="23">
        <f>I62-I69</f>
        <v>228041.99999999997</v>
      </c>
      <c r="L70" s="23">
        <f>L62-L69</f>
        <v>30365.581799999985</v>
      </c>
      <c r="O70" s="23">
        <f>O62-O69</f>
        <v>5983.662399999972</v>
      </c>
      <c r="P70" s="23">
        <f>P62-P69</f>
        <v>26993.15999999996</v>
      </c>
      <c r="R70" s="23">
        <f>R62-R69</f>
        <v>16741.47880000004</v>
      </c>
      <c r="U70" s="46">
        <f>U62-U69</f>
        <v>-19464.11400000006</v>
      </c>
      <c r="V70" s="23"/>
      <c r="X70" s="46">
        <f>X62-X69</f>
        <v>22589.329599999997</v>
      </c>
    </row>
  </sheetData>
  <printOptions/>
  <pageMargins left="0.75" right="0.75" top="1" bottom="1" header="0.5" footer="0.5"/>
  <pageSetup fitToHeight="0" fitToWidth="1" horizontalDpi="600" verticalDpi="600" orientation="landscape" paperSize="9" scale="73" r:id="rId1"/>
  <headerFooter alignWithMargins="0">
    <oddHeader>&amp;C&amp;F</oddHeader>
    <oddFooter>&amp;CPage &amp;P of &amp;N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39"/>
  <sheetViews>
    <sheetView workbookViewId="0" topLeftCell="A1">
      <selection activeCell="A2" sqref="A2"/>
    </sheetView>
  </sheetViews>
  <sheetFormatPr defaultColWidth="9.140625" defaultRowHeight="12.75"/>
  <sheetData>
    <row r="3" s="10" customFormat="1" ht="12.75">
      <c r="A3" s="10" t="s">
        <v>80</v>
      </c>
    </row>
    <row r="5" ht="12.75">
      <c r="A5" t="s">
        <v>102</v>
      </c>
    </row>
    <row r="6" ht="12.75">
      <c r="A6" t="s">
        <v>103</v>
      </c>
    </row>
    <row r="8" ht="12.75">
      <c r="A8" t="s">
        <v>81</v>
      </c>
    </row>
    <row r="9" ht="12.75">
      <c r="A9" t="s">
        <v>91</v>
      </c>
    </row>
    <row r="10" ht="12.75">
      <c r="A10" t="s">
        <v>82</v>
      </c>
    </row>
    <row r="11" ht="12.75">
      <c r="A11" t="s">
        <v>111</v>
      </c>
    </row>
    <row r="12" ht="12.75">
      <c r="A12" t="s">
        <v>83</v>
      </c>
    </row>
    <row r="13" ht="12.75">
      <c r="A13" t="s">
        <v>92</v>
      </c>
    </row>
    <row r="14" ht="12.75">
      <c r="A14" t="s">
        <v>109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5" ht="12.75">
      <c r="A25" t="s">
        <v>94</v>
      </c>
    </row>
    <row r="26" ht="12.75">
      <c r="A26" t="s">
        <v>96</v>
      </c>
    </row>
    <row r="27" ht="12.75">
      <c r="A27" t="s">
        <v>93</v>
      </c>
    </row>
    <row r="28" ht="12.75">
      <c r="A28" s="35" t="s">
        <v>95</v>
      </c>
    </row>
    <row r="29" ht="12.75">
      <c r="A29" t="s">
        <v>106</v>
      </c>
    </row>
    <row r="30" ht="12.75">
      <c r="A30" t="s">
        <v>105</v>
      </c>
    </row>
    <row r="31" ht="12.75">
      <c r="A31" t="s">
        <v>97</v>
      </c>
    </row>
    <row r="32" ht="12.75">
      <c r="A32" t="s">
        <v>98</v>
      </c>
    </row>
    <row r="33" ht="12.75">
      <c r="A33" t="s">
        <v>99</v>
      </c>
    </row>
    <row r="34" ht="12.75">
      <c r="A34" t="s">
        <v>107</v>
      </c>
    </row>
    <row r="35" ht="12.75">
      <c r="A35" t="s">
        <v>108</v>
      </c>
    </row>
    <row r="36" ht="12.75">
      <c r="A36" t="s">
        <v>110</v>
      </c>
    </row>
    <row r="38" ht="12.75">
      <c r="A38" t="s">
        <v>100</v>
      </c>
    </row>
    <row r="39" ht="12.75">
      <c r="A39" t="s">
        <v>101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TraceTracker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Jon Petter</cp:lastModifiedBy>
  <cp:lastPrinted>2010-02-10T21:07:59Z</cp:lastPrinted>
  <dcterms:created xsi:type="dcterms:W3CDTF">2007-12-18T17:48:31Z</dcterms:created>
  <dcterms:modified xsi:type="dcterms:W3CDTF">2010-02-10T21:08:31Z</dcterms:modified>
  <cp:category/>
  <cp:version/>
  <cp:contentType/>
  <cp:contentStatus/>
</cp:coreProperties>
</file>